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26 Rengøringsmidler\"/>
    </mc:Choice>
  </mc:AlternateContent>
  <xr:revisionPtr revIDLastSave="0" documentId="8_{BC45DCCA-19B5-44D5-875D-D74A2FA9275A}" xr6:coauthVersionLast="46" xr6:coauthVersionMax="46" xr10:uidLastSave="{00000000-0000-0000-0000-000000000000}"/>
  <bookViews>
    <workbookView xWindow="-120" yWindow="-120" windowWidth="29040" windowHeight="15840" tabRatio="681" activeTab="1" xr2:uid="{00000000-000D-0000-FFFF-FFFF00000000}"/>
  </bookViews>
  <sheets>
    <sheet name="How to use the sheets" sheetId="1" r:id="rId1"/>
    <sheet name="Formula" sheetId="2" r:id="rId2"/>
    <sheet name="CDV &amp; Degradability 2016" sheetId="7" r:id="rId3"/>
    <sheet name="WUR" sheetId="4" r:id="rId4"/>
    <sheet name="DID-list 2016" sheetId="6" r:id="rId5"/>
  </sheets>
  <definedNames>
    <definedName name="Invalid">"Invalid DID no"</definedName>
    <definedName name="NonDID">"See text box below for chemicals not on the DID-list"</definedName>
    <definedName name="_xlnm.Print_Area" localSheetId="2">'CDV &amp; Degradability 2016'!$A$1:$Q$63</definedName>
    <definedName name="_xlnm.Print_Area" localSheetId="3">WUR!$A$1:$E$126</definedName>
    <definedName name="_xlnm.Print_Titles" localSheetId="4">'DID-list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0" i="7" l="1"/>
  <c r="O50" i="7"/>
  <c r="N50" i="7"/>
  <c r="L50" i="7"/>
  <c r="L49" i="7"/>
  <c r="N49" i="7"/>
  <c r="O49" i="7"/>
  <c r="P49" i="7"/>
  <c r="E3" i="7" l="1"/>
  <c r="C4" i="7"/>
  <c r="C7" i="7"/>
  <c r="B7" i="7" s="1"/>
  <c r="C8" i="7"/>
  <c r="B8" i="7" s="1"/>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36" i="7"/>
  <c r="B36" i="7" s="1"/>
  <c r="C6" i="7"/>
  <c r="B6" i="7" s="1"/>
  <c r="G36" i="7"/>
  <c r="F36" i="7"/>
  <c r="E36" i="7"/>
  <c r="H6" i="7" l="1"/>
  <c r="I6" i="7" s="1"/>
  <c r="D6" i="7"/>
  <c r="A6" i="7"/>
  <c r="K6" i="7" l="1"/>
  <c r="J6" i="7"/>
  <c r="E6" i="7"/>
  <c r="F6" i="7"/>
  <c r="G6" i="7"/>
  <c r="N6" i="7"/>
  <c r="M6" i="7"/>
  <c r="O6" i="7"/>
  <c r="L6" i="7" l="1"/>
  <c r="P6" i="7"/>
  <c r="B125" i="4"/>
  <c r="C125" i="4" s="1"/>
  <c r="B115" i="4"/>
  <c r="C115" i="4" s="1"/>
  <c r="B106" i="4"/>
  <c r="C106" i="4" s="1"/>
  <c r="B94" i="4"/>
  <c r="C94" i="4" s="1"/>
  <c r="B84" i="4"/>
  <c r="C84" i="4" s="1"/>
  <c r="B75" i="4"/>
  <c r="C75" i="4" s="1"/>
  <c r="B63" i="4"/>
  <c r="C63" i="4" s="1"/>
  <c r="B53" i="4"/>
  <c r="C53" i="4" s="1"/>
  <c r="B44" i="4"/>
  <c r="C44" i="4" s="1"/>
  <c r="B31" i="4"/>
  <c r="C31" i="4" s="1"/>
  <c r="B21" i="4"/>
  <c r="C21" i="4" s="1"/>
  <c r="B12" i="4"/>
  <c r="C12" i="4" s="1"/>
  <c r="E257" i="6" l="1"/>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H242" i="6"/>
  <c r="E242" i="6"/>
  <c r="E241" i="6"/>
  <c r="H241" i="6" s="1"/>
  <c r="E240" i="6"/>
  <c r="H240" i="6" s="1"/>
  <c r="E239" i="6"/>
  <c r="H239" i="6" s="1"/>
  <c r="E238" i="6"/>
  <c r="H238" i="6" s="1"/>
  <c r="H237" i="6"/>
  <c r="E237" i="6"/>
  <c r="H236" i="6"/>
  <c r="E236" i="6"/>
  <c r="H235" i="6"/>
  <c r="E235" i="6"/>
  <c r="H234" i="6"/>
  <c r="E234" i="6"/>
  <c r="H233" i="6"/>
  <c r="E233" i="6"/>
  <c r="E232" i="6"/>
  <c r="H232" i="6" s="1"/>
  <c r="H231" i="6"/>
  <c r="E231" i="6"/>
  <c r="E230" i="6"/>
  <c r="H230" i="6" s="1"/>
  <c r="H229" i="6"/>
  <c r="E229" i="6"/>
  <c r="H228" i="6"/>
  <c r="E228" i="6"/>
  <c r="H227" i="6"/>
  <c r="E227" i="6"/>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E210" i="6"/>
  <c r="H210" i="6" s="1"/>
  <c r="E209" i="6"/>
  <c r="H209" i="6" s="1"/>
  <c r="E208" i="6"/>
  <c r="H208" i="6" s="1"/>
  <c r="E207" i="6"/>
  <c r="H207" i="6" s="1"/>
  <c r="E205" i="6"/>
  <c r="H205" i="6" s="1"/>
  <c r="E204" i="6"/>
  <c r="H204" i="6" s="1"/>
  <c r="E203" i="6"/>
  <c r="H203" i="6" s="1"/>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E128" i="6"/>
  <c r="H128" i="6" s="1"/>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s="1"/>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E21" i="6"/>
  <c r="H21" i="6" s="1"/>
  <c r="E20" i="6"/>
  <c r="H20" i="6" s="1"/>
  <c r="E19" i="6"/>
  <c r="H19" i="6" s="1"/>
  <c r="E18" i="6"/>
  <c r="H18" i="6" s="1"/>
  <c r="E17" i="6"/>
  <c r="H17" i="6" s="1"/>
  <c r="H16" i="6"/>
  <c r="E16" i="6"/>
  <c r="H15" i="6"/>
  <c r="E15" i="6"/>
  <c r="H14" i="6"/>
  <c r="E14" i="6"/>
  <c r="H13" i="6"/>
  <c r="E13" i="6"/>
  <c r="H12" i="6"/>
  <c r="E12" i="6"/>
  <c r="H11" i="6"/>
  <c r="E11" i="6"/>
  <c r="H10" i="6"/>
  <c r="E10" i="6"/>
  <c r="H9" i="6"/>
  <c r="E9" i="6"/>
  <c r="H8" i="6"/>
  <c r="E8" i="6"/>
  <c r="H7" i="7" l="1"/>
  <c r="I7" i="7" s="1"/>
  <c r="H8" i="7"/>
  <c r="I8" i="7" s="1"/>
  <c r="H9" i="7"/>
  <c r="I9" i="7" s="1"/>
  <c r="H10" i="7"/>
  <c r="I10" i="7" s="1"/>
  <c r="H11" i="7"/>
  <c r="I11" i="7" s="1"/>
  <c r="H12" i="7"/>
  <c r="I12" i="7" s="1"/>
  <c r="H13" i="7"/>
  <c r="I13" i="7" s="1"/>
  <c r="H14" i="7"/>
  <c r="I14" i="7" s="1"/>
  <c r="H15" i="7"/>
  <c r="I15" i="7" s="1"/>
  <c r="H16" i="7"/>
  <c r="I16" i="7" s="1"/>
  <c r="H17" i="7"/>
  <c r="I17" i="7" s="1"/>
  <c r="H18" i="7"/>
  <c r="I18" i="7" s="1"/>
  <c r="H19" i="7"/>
  <c r="I19" i="7" s="1"/>
  <c r="H20" i="7"/>
  <c r="I20" i="7" s="1"/>
  <c r="H21" i="7"/>
  <c r="I21" i="7" s="1"/>
  <c r="H22" i="7"/>
  <c r="I22" i="7" s="1"/>
  <c r="H23" i="7"/>
  <c r="I23" i="7" s="1"/>
  <c r="H24" i="7"/>
  <c r="I24" i="7" s="1"/>
  <c r="H25" i="7"/>
  <c r="I25" i="7" s="1"/>
  <c r="H26" i="7"/>
  <c r="I26" i="7" s="1"/>
  <c r="H27" i="7"/>
  <c r="I27" i="7" s="1"/>
  <c r="H28" i="7"/>
  <c r="I28" i="7" s="1"/>
  <c r="H29" i="7"/>
  <c r="I29" i="7" s="1"/>
  <c r="H30" i="7"/>
  <c r="I30" i="7" s="1"/>
  <c r="H31" i="7"/>
  <c r="I31" i="7" s="1"/>
  <c r="H32" i="7"/>
  <c r="I32" i="7" s="1"/>
  <c r="H33" i="7"/>
  <c r="I33" i="7" s="1"/>
  <c r="H34" i="7"/>
  <c r="I34" i="7" s="1"/>
  <c r="H35" i="7"/>
  <c r="I35" i="7" s="1"/>
  <c r="M35" i="7" l="1"/>
  <c r="N35" i="7"/>
  <c r="O35" i="7"/>
  <c r="N28" i="7"/>
  <c r="O28" i="7"/>
  <c r="M28" i="7"/>
  <c r="N8" i="7"/>
  <c r="O8" i="7"/>
  <c r="M8" i="7"/>
  <c r="N24" i="7"/>
  <c r="O24" i="7"/>
  <c r="M24" i="7"/>
  <c r="N20" i="7"/>
  <c r="O20" i="7"/>
  <c r="M20" i="7"/>
  <c r="N32" i="7"/>
  <c r="O32" i="7"/>
  <c r="M32" i="7"/>
  <c r="N16" i="7"/>
  <c r="O16" i="7"/>
  <c r="M16" i="7"/>
  <c r="O33" i="7"/>
  <c r="M33" i="7"/>
  <c r="N33" i="7"/>
  <c r="N18" i="7"/>
  <c r="M18" i="7"/>
  <c r="O18" i="7"/>
  <c r="O29" i="7"/>
  <c r="M29" i="7"/>
  <c r="N29" i="7"/>
  <c r="M31" i="7"/>
  <c r="O31" i="7"/>
  <c r="N31" i="7"/>
  <c r="M23" i="7"/>
  <c r="N23" i="7"/>
  <c r="O23" i="7"/>
  <c r="M15" i="7"/>
  <c r="N15" i="7"/>
  <c r="O15" i="7"/>
  <c r="M26" i="7"/>
  <c r="N26" i="7"/>
  <c r="O26" i="7"/>
  <c r="O17" i="7"/>
  <c r="M17" i="7"/>
  <c r="N17" i="7"/>
  <c r="M27" i="7"/>
  <c r="N27" i="7"/>
  <c r="O27" i="7"/>
  <c r="M19" i="7"/>
  <c r="O19" i="7"/>
  <c r="N19" i="7"/>
  <c r="N12" i="7"/>
  <c r="O12" i="7"/>
  <c r="M12" i="7"/>
  <c r="M11" i="7"/>
  <c r="N11" i="7"/>
  <c r="O11" i="7"/>
  <c r="M10" i="7"/>
  <c r="N10" i="7"/>
  <c r="O10" i="7"/>
  <c r="O9" i="7"/>
  <c r="M9" i="7"/>
  <c r="N9" i="7"/>
  <c r="M7" i="7"/>
  <c r="N7" i="7"/>
  <c r="O7" i="7"/>
  <c r="M34" i="7"/>
  <c r="N34" i="7"/>
  <c r="O34" i="7"/>
  <c r="O25" i="7"/>
  <c r="M25" i="7"/>
  <c r="N25" i="7"/>
  <c r="M30" i="7"/>
  <c r="N30" i="7"/>
  <c r="O30" i="7"/>
  <c r="N22" i="7"/>
  <c r="M22" i="7"/>
  <c r="O22" i="7"/>
  <c r="O21" i="7"/>
  <c r="M21" i="7"/>
  <c r="N21" i="7"/>
  <c r="M14" i="7"/>
  <c r="N14" i="7"/>
  <c r="O14" i="7"/>
  <c r="O13" i="7"/>
  <c r="M13" i="7"/>
  <c r="N13" i="7"/>
  <c r="M37" i="7" l="1"/>
  <c r="O37" i="7"/>
  <c r="N37" i="7"/>
  <c r="P35" i="7"/>
  <c r="P28" i="7"/>
  <c r="P21" i="7"/>
  <c r="P33" i="7"/>
  <c r="P13" i="7"/>
  <c r="P14" i="7"/>
  <c r="P9" i="7"/>
  <c r="P10" i="7"/>
  <c r="P12" i="7"/>
  <c r="P27" i="7"/>
  <c r="P15" i="7"/>
  <c r="P29" i="7"/>
  <c r="P16" i="7"/>
  <c r="P25" i="7"/>
  <c r="P34" i="7"/>
  <c r="P11" i="7"/>
  <c r="P23" i="7"/>
  <c r="P18" i="7"/>
  <c r="P32" i="7"/>
  <c r="P22" i="7"/>
  <c r="P30" i="7"/>
  <c r="P19" i="7"/>
  <c r="P17" i="7"/>
  <c r="P26" i="7"/>
  <c r="P24" i="7"/>
  <c r="P8" i="7"/>
  <c r="P7" i="7"/>
  <c r="P31" i="7"/>
  <c r="P20" i="7"/>
  <c r="P37" i="7" l="1"/>
  <c r="P41" i="7"/>
  <c r="O41" i="7"/>
  <c r="N41" i="7"/>
  <c r="L41" i="7"/>
  <c r="P40" i="7"/>
  <c r="O40" i="7"/>
  <c r="N40" i="7"/>
  <c r="L40" i="7"/>
  <c r="A7" i="7" l="1"/>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K30" i="7" l="1"/>
  <c r="J30" i="7"/>
  <c r="K22" i="7"/>
  <c r="J22" i="7"/>
  <c r="K14" i="7"/>
  <c r="J14" i="7"/>
  <c r="J33" i="7"/>
  <c r="K33" i="7"/>
  <c r="K29" i="7"/>
  <c r="J29" i="7"/>
  <c r="K17" i="7"/>
  <c r="J17" i="7"/>
  <c r="K13" i="7"/>
  <c r="J13" i="7"/>
  <c r="K32" i="7"/>
  <c r="J32" i="7"/>
  <c r="J20" i="7"/>
  <c r="K20" i="7"/>
  <c r="K16" i="7"/>
  <c r="J16" i="7"/>
  <c r="K12" i="7"/>
  <c r="J12" i="7"/>
  <c r="K8" i="7"/>
  <c r="J8" i="7"/>
  <c r="K34" i="7"/>
  <c r="J34" i="7"/>
  <c r="K26" i="7"/>
  <c r="J26" i="7"/>
  <c r="K18" i="7"/>
  <c r="J18" i="7"/>
  <c r="K10" i="7"/>
  <c r="J10" i="7"/>
  <c r="J25" i="7"/>
  <c r="K25" i="7"/>
  <c r="K21" i="7"/>
  <c r="J21" i="7"/>
  <c r="J9" i="7"/>
  <c r="K9" i="7"/>
  <c r="J28" i="7"/>
  <c r="K28" i="7"/>
  <c r="K24" i="7"/>
  <c r="J24" i="7"/>
  <c r="K35" i="7"/>
  <c r="J35" i="7"/>
  <c r="K31" i="7"/>
  <c r="J31" i="7"/>
  <c r="K27" i="7"/>
  <c r="J27" i="7"/>
  <c r="K23" i="7"/>
  <c r="J23" i="7"/>
  <c r="K19" i="7"/>
  <c r="J19" i="7"/>
  <c r="K15" i="7"/>
  <c r="J15" i="7"/>
  <c r="K11" i="7"/>
  <c r="J11" i="7"/>
  <c r="K7" i="7"/>
  <c r="J7" i="7"/>
  <c r="E34" i="7"/>
  <c r="G34" i="7"/>
  <c r="F34" i="7"/>
  <c r="E26" i="7"/>
  <c r="G26" i="7"/>
  <c r="F26" i="7"/>
  <c r="E18" i="7"/>
  <c r="G18" i="7"/>
  <c r="F18" i="7"/>
  <c r="E14" i="7"/>
  <c r="G14" i="7"/>
  <c r="F14" i="7"/>
  <c r="F29" i="7"/>
  <c r="G29" i="7"/>
  <c r="E29" i="7"/>
  <c r="F25" i="7"/>
  <c r="G25" i="7"/>
  <c r="E25" i="7"/>
  <c r="F17" i="7"/>
  <c r="G17" i="7"/>
  <c r="E17" i="7"/>
  <c r="G32" i="7"/>
  <c r="E32" i="7"/>
  <c r="F32" i="7"/>
  <c r="G28" i="7"/>
  <c r="E28" i="7"/>
  <c r="F28" i="7"/>
  <c r="G24" i="7"/>
  <c r="E24" i="7"/>
  <c r="F24" i="7"/>
  <c r="G20" i="7"/>
  <c r="E20" i="7"/>
  <c r="F20" i="7"/>
  <c r="G16" i="7"/>
  <c r="E16" i="7"/>
  <c r="F16" i="7"/>
  <c r="G12" i="7"/>
  <c r="E12" i="7"/>
  <c r="F12" i="7"/>
  <c r="G8" i="7"/>
  <c r="E8" i="7"/>
  <c r="F8" i="7"/>
  <c r="E30" i="7"/>
  <c r="G30" i="7"/>
  <c r="F30" i="7"/>
  <c r="E22" i="7"/>
  <c r="G22" i="7"/>
  <c r="F22" i="7"/>
  <c r="E10" i="7"/>
  <c r="G10" i="7"/>
  <c r="F10" i="7"/>
  <c r="F33" i="7"/>
  <c r="G33" i="7"/>
  <c r="E33" i="7"/>
  <c r="F21" i="7"/>
  <c r="G21" i="7"/>
  <c r="E21" i="7"/>
  <c r="F13" i="7"/>
  <c r="G13" i="7"/>
  <c r="E13" i="7"/>
  <c r="F9" i="7"/>
  <c r="G9" i="7"/>
  <c r="E9" i="7"/>
  <c r="F35" i="7"/>
  <c r="E35" i="7"/>
  <c r="G35" i="7"/>
  <c r="F31" i="7"/>
  <c r="E31" i="7"/>
  <c r="G31" i="7"/>
  <c r="F27" i="7"/>
  <c r="E27" i="7"/>
  <c r="G27" i="7"/>
  <c r="F23" i="7"/>
  <c r="E23" i="7"/>
  <c r="G23" i="7"/>
  <c r="F19" i="7"/>
  <c r="E19" i="7"/>
  <c r="G19" i="7"/>
  <c r="F15" i="7"/>
  <c r="E15" i="7"/>
  <c r="G15" i="7"/>
  <c r="F11" i="7"/>
  <c r="E11" i="7"/>
  <c r="G11" i="7"/>
  <c r="G7" i="7"/>
  <c r="E7" i="7"/>
  <c r="F7" i="7"/>
  <c r="O36" i="7"/>
  <c r="N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C3" i="7"/>
  <c r="L35" i="7" l="1"/>
  <c r="K37" i="7"/>
  <c r="J37" i="7"/>
  <c r="P36" i="7"/>
  <c r="H37" i="7"/>
  <c r="I37" i="7"/>
  <c r="P45" i="7" l="1"/>
  <c r="P48" i="7"/>
  <c r="P44" i="7"/>
  <c r="P46" i="7"/>
  <c r="P47" i="7"/>
  <c r="P43" i="7"/>
  <c r="P42" i="7"/>
  <c r="O46" i="7"/>
  <c r="O42" i="7"/>
  <c r="O45" i="7"/>
  <c r="O47" i="7"/>
  <c r="O48" i="7"/>
  <c r="O44" i="7"/>
  <c r="O43" i="7"/>
  <c r="L22" i="7"/>
  <c r="L7" i="7"/>
  <c r="L32" i="7"/>
  <c r="L16" i="7"/>
  <c r="L24" i="7"/>
  <c r="L12" i="7"/>
  <c r="L18" i="7"/>
  <c r="L11" i="7"/>
  <c r="L31" i="7"/>
  <c r="L19" i="7"/>
  <c r="L14" i="7"/>
  <c r="L26" i="7"/>
  <c r="L27" i="7"/>
  <c r="L28" i="7"/>
  <c r="L15" i="7"/>
  <c r="L10" i="7"/>
  <c r="L20" i="7"/>
  <c r="L8" i="7"/>
  <c r="L30" i="7"/>
  <c r="L23" i="7"/>
  <c r="L34" i="7"/>
  <c r="L33" i="7"/>
  <c r="L21" i="7"/>
  <c r="L29" i="7"/>
  <c r="L25" i="7"/>
  <c r="L13" i="7"/>
  <c r="L17" i="7"/>
  <c r="L9" i="7"/>
  <c r="L37" i="7" l="1"/>
  <c r="N47" i="7" s="1"/>
  <c r="L48" i="7"/>
  <c r="L42" i="7"/>
  <c r="L43" i="7"/>
  <c r="L44" i="7"/>
  <c r="L46" i="7"/>
  <c r="L45" i="7"/>
  <c r="L47" i="7"/>
  <c r="N48" i="7" l="1"/>
  <c r="N43" i="7"/>
  <c r="N46" i="7"/>
  <c r="N45" i="7"/>
  <c r="N44" i="7"/>
  <c r="N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<sst xmlns="http://schemas.openxmlformats.org/spreadsheetml/2006/main" count="1077" uniqueCount="422">
  <si>
    <t>aNBO</t>
  </si>
  <si>
    <t>anNBO</t>
  </si>
  <si>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</si>
  <si>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</si>
  <si>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</si>
  <si>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</si>
  <si>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</si>
  <si>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</si>
  <si>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</si>
  <si>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</si>
  <si>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</si>
  <si>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</si>
  <si>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</si>
  <si>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</si>
  <si>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</si>
  <si>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</si>
  <si>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</si>
  <si>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</si>
  <si>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</si>
  <si>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</si>
  <si>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</si>
  <si>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</si>
  <si>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</si>
  <si>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</si>
  <si>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</si>
  <si>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</si>
  <si>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</si>
  <si>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</si>
  <si>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</si>
  <si>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</si>
  <si>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</si>
  <si>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</si>
  <si>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</si>
  <si>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</si>
  <si>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</si>
  <si>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</si>
  <si>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</si>
  <si>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</si>
  <si>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Zeolite                   (Insoluble Inorganic)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</si>
  <si>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</si>
  <si>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</si>
  <si>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</si>
  <si>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</si>
  <si>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</si>
  <si>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</si>
  <si>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</si>
  <si>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</si>
  <si>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</si>
  <si>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</si>
  <si>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</si>
  <si>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</si>
  <si>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</si>
  <si>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</si>
  <si>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Silicon dioxide, quartz          (Insoluble inorganic)</t>
  </si>
  <si>
    <t xml:space="preserve">Na-/Mg-/KOH         </t>
  </si>
  <si>
    <t>Perfume, if not other specified (**)</t>
  </si>
  <si>
    <t>Dyes, if not other specified (**)</t>
  </si>
  <si>
    <t xml:space="preserve">Anionic polyester       </t>
  </si>
  <si>
    <t xml:space="preserve">PVNO/PVPI                              </t>
  </si>
  <si>
    <t>Zn Ftalocyanin sulphonate</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</si>
  <si>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</si>
  <si>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</si>
  <si>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</si>
  <si>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</si>
  <si>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</si>
  <si>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</si>
  <si>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</si>
  <si>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</si>
  <si>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</si>
  <si>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</si>
  <si>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</si>
  <si>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</si>
  <si>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</si>
  <si>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</si>
  <si>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</si>
  <si>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</si>
  <si>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</si>
  <si>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</si>
  <si>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</si>
  <si>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</si>
  <si>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</si>
  <si>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</si>
  <si>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</si>
  <si>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</si>
  <si>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</si>
  <si>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</si>
  <si>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</si>
  <si>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</si>
  <si>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</si>
  <si>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</si>
  <si>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</si>
  <si>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</si>
  <si>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</si>
  <si>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</si>
  <si>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</si>
  <si>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</si>
  <si>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</si>
  <si>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</si>
  <si>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</si>
  <si>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</si>
  <si>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</si>
  <si>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</si>
  <si>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</si>
  <si>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</si>
  <si>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</si>
  <si>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</si>
  <si>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</si>
  <si>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D=</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</si>
  <si>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</si>
  <si>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</si>
  <si>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</si>
  <si>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</si>
  <si>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</si>
  <si>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</si>
  <si>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</si>
  <si>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</si>
  <si>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</si>
  <si>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</si>
  <si>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</si>
  <si>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</si>
  <si>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</si>
  <si>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</si>
  <si>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</si>
  <si>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</si>
  <si>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</si>
  <si>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 xml:space="preserve">Type of product: </t>
  </si>
  <si>
    <t>Product type</t>
  </si>
  <si>
    <t>W=</t>
  </si>
  <si>
    <t>WUR=</t>
  </si>
  <si>
    <t>Packaging</t>
  </si>
  <si>
    <t>TF(chron)</t>
  </si>
  <si>
    <t>Name of product:</t>
  </si>
  <si>
    <t>Recycled:</t>
  </si>
  <si>
    <t xml:space="preserve">Number of functional std doses in primary packaging </t>
  </si>
  <si>
    <t>t=</t>
  </si>
  <si>
    <t>(This number may differ if packaging component is part of re-use or refill system.)</t>
  </si>
  <si>
    <t>CDV-limit (chron)</t>
  </si>
  <si>
    <t>For pre-diluted/RTU (Ready To Use) products: put in weight (g) for 1 liter</t>
  </si>
  <si>
    <t>WUR Concentrated products</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</si>
  <si>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</si>
  <si>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</si>
  <si>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</si>
  <si>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</si>
  <si>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</si>
  <si>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</si>
  <si>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 xml:space="preserve">How to calucate D = Number of doses in the </t>
  </si>
  <si>
    <t>primary packaging component:</t>
  </si>
  <si>
    <t>Concentrated products</t>
  </si>
  <si>
    <t xml:space="preserve">Example: </t>
  </si>
  <si>
    <t>5 liter bottle, dosage 25 ml to 5 liter</t>
  </si>
  <si>
    <t>D = (5000 ml) / (25 ml / 5 l) = 1000 dosages</t>
  </si>
  <si>
    <t>Pre-diluted products (RTU)</t>
  </si>
  <si>
    <t>Di = product volume (in litres)</t>
  </si>
  <si>
    <t>Example:</t>
  </si>
  <si>
    <t>750 ml bottle</t>
  </si>
  <si>
    <t>D = 0.750 litres</t>
  </si>
  <si>
    <t>D = packaging size (ml)/(dosage (ml)/solution in use (l))</t>
  </si>
  <si>
    <t>Classification raw material</t>
  </si>
  <si>
    <t>Sheet "CDV"</t>
  </si>
  <si>
    <t>Sheet "WUR"</t>
  </si>
  <si>
    <t>Sheet "DID-list"</t>
  </si>
  <si>
    <t>This sheet contains info from the DID-list and is used for the CDV-calculation</t>
  </si>
  <si>
    <t>Comments</t>
  </si>
  <si>
    <t>% of the raw material in the product</t>
  </si>
  <si>
    <t>Type of product:</t>
  </si>
  <si>
    <t>Product volume:</t>
  </si>
  <si>
    <t>Below is explanations for the different sheets in this excel file and information on how they are to be used</t>
  </si>
  <si>
    <t>This sheet is used to calculate the Weight-Utility-Ratio based on the volume and number of doses of the product.</t>
  </si>
  <si>
    <t>Raw material trade name</t>
  </si>
  <si>
    <t>Product name:</t>
  </si>
  <si>
    <t>Raw material producer</t>
  </si>
  <si>
    <t>Internal raw material code (voluntary)</t>
  </si>
  <si>
    <t>Chemical name (given in formula)</t>
  </si>
  <si>
    <t>For chemicals not on the DID-list</t>
  </si>
  <si>
    <t>Packaging size 1:</t>
  </si>
  <si>
    <t xml:space="preserve">Product name: </t>
  </si>
  <si>
    <t>Packaging size 2:</t>
  </si>
  <si>
    <t>Packaging size 3:</t>
  </si>
  <si>
    <t>Packaging size 4:</t>
  </si>
  <si>
    <t>Do you have MSDS for this  raw material</t>
  </si>
  <si>
    <t>Recomended dosage (grams):</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</si>
  <si>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</si>
  <si>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</si>
  <si>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</si>
  <si>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</si>
  <si>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</si>
  <si>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</si>
  <si>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</si>
  <si>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</si>
  <si>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</si>
  <si>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</si>
  <si>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</si>
  <si>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</si>
  <si>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</si>
  <si>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</si>
  <si>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</si>
  <si>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</si>
  <si>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</si>
  <si>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</si>
  <si>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</si>
  <si>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</si>
  <si>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</si>
  <si>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</si>
  <si>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</si>
  <si>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</si>
  <si>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</si>
  <si>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</si>
  <si>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</si>
  <si>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</si>
  <si>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</si>
  <si>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</si>
  <si>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</si>
  <si>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</si>
  <si>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</si>
  <si>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</si>
  <si>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</si>
  <si>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</si>
  <si>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</si>
  <si>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</si>
  <si>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</si>
  <si>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</si>
  <si>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</si>
  <si>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</si>
  <si>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</si>
  <si>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</si>
  <si>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</si>
  <si>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</si>
  <si>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</si>
  <si>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</si>
  <si>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</si>
  <si>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</si>
  <si>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</si>
  <si>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</si>
  <si>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</si>
  <si>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</si>
  <si>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</si>
  <si>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</si>
  <si>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</si>
  <si>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</si>
  <si>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</si>
  <si>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</si>
  <si>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</si>
  <si>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</si>
  <si>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</si>
  <si>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</si>
  <si>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</si>
  <si>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</si>
  <si>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</si>
  <si>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</si>
  <si>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</si>
  <si>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</si>
  <si>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</si>
  <si>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</si>
  <si>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</si>
  <si>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</si>
  <si>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</si>
  <si>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</si>
  <si>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</si>
  <si>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</si>
  <si>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</si>
  <si>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</si>
  <si>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</si>
  <si>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</si>
  <si>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</si>
  <si>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</si>
  <si>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</si>
  <si>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</si>
  <si>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</si>
  <si>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</si>
  <si>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</si>
  <si>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</si>
  <si>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</si>
  <si>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</si>
  <si>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</si>
  <si>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</si>
  <si>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</si>
  <si>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</si>
  <si>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</si>
  <si>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</si>
  <si>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</si>
  <si>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</si>
  <si>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</si>
  <si>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</si>
  <si>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</si>
  <si>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</si>
  <si>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</si>
  <si>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</si>
  <si>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</si>
  <si>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</si>
  <si>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Concentrated consumer products</t>
  </si>
  <si>
    <t>RTU window products for consumers &amp; professional</t>
  </si>
  <si>
    <t>RTU others, consumer</t>
  </si>
  <si>
    <t>Concentrated professional products</t>
  </si>
  <si>
    <t>LC50/ EC50 (*)</t>
  </si>
  <si>
    <t>SF (*) (Acute)</t>
  </si>
  <si>
    <t>TF    (Acute)</t>
  </si>
  <si>
    <t>SF (*) (Chronic)</t>
  </si>
  <si>
    <t>TF    (Chronic)</t>
  </si>
  <si>
    <t xml:space="preserve">C1-C3 alcohols                </t>
  </si>
  <si>
    <t>CAS# of the specific substance</t>
  </si>
  <si>
    <t>% of the specific substance in raw material (excluding water)</t>
  </si>
  <si>
    <t>Function of the specific substance</t>
  </si>
  <si>
    <t>Classification of the specific substance</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</si>
  <si>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substances (exception; perfumes and dyes are not to be split up to their ingoing substances).
Pollutants in raw material is not to be listed on the formula sheet; pollutants are traces of raw material production occurring in the product in concentrations of less than 0.010% (100 ppm). Substances added to a raw material deliberately or for a purpose are not counted as pollutants, irrespective of concentration. Impurities of over 1.0% concentration in the raw material are regarded as constituent substances. Substances/rawmaterials known to be liberated by a constituent substance (e.g. formaldehyde and arylamine) are also themselves considered to be constituent substances.
If you have two or more alternative raw material suppliers of the same raw material please write all the suppliers in the column "Raw material producer"
If an raw material contains two or more substances the raw material will be listed several times in the column "Raw material trade name". For example, if an raw material contains 2 substances then the raw material name will be listed two times in the column "Raw material trade name" and the two different substances in column "Chemical name of ingoing substances in the raw material". The same logic is for the column "% of the raw material in the product" where the same value will be added on both rows and in the column "% of the specific substance in raw material (excluding water)" the active concentration of the specific substance in the raw material will be listed.</t>
  </si>
  <si>
    <t>Chemical name of ingoing substance in the raw material</t>
  </si>
  <si>
    <t>This sheet calculates the CDV-value for the product and also the content of environmental hazardous substances in the product. This calculation is based on the information given in the "Formula"-sheet
For raw material/substances that does not have an DID-number in the formulation-sheet values for toxicity an degradation needs to be added manually (columns D, E, F, I and J)</t>
  </si>
  <si>
    <t>Detergents Ingredients Database, version 2016</t>
  </si>
  <si>
    <t xml:space="preserve">                                         </t>
  </si>
  <si>
    <t>Leverandør erklæring modtaget (angiv licensnr + virksomhed)</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</si>
  <si>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</si>
  <si>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</si>
  <si>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</si>
  <si>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</si>
  <si>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</si>
  <si>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</si>
  <si>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</si>
  <si>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</si>
  <si>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</si>
  <si>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</si>
  <si>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</si>
  <si>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</si>
  <si>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</si>
  <si>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</si>
  <si>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</si>
  <si>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</si>
  <si>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</si>
  <si>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</si>
  <si>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</si>
  <si>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</si>
  <si>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</si>
  <si>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</si>
  <si>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</si>
  <si>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</si>
  <si>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</si>
  <si>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</si>
  <si>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</si>
  <si>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</si>
  <si>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</si>
  <si>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</si>
  <si>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</si>
  <si>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</si>
  <si>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</si>
  <si>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</si>
  <si>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</si>
  <si>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</si>
  <si>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C 12-14 Alkyl polyglycoside</t>
  </si>
  <si>
    <t>C 16-18 Alkyl polyglycoside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</si>
  <si>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</si>
  <si>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</si>
  <si>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</si>
  <si>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</si>
  <si>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</si>
  <si>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</si>
  <si>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</si>
  <si>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</si>
  <si>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</si>
  <si>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</si>
  <si>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</si>
  <si>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Ja (506-140 Blumøller)</t>
  </si>
  <si>
    <t xml:space="preserve">Fatty acids, C≥14-C≤22 (even numbered) (Remark: soap is listed in DID 2025)    </t>
  </si>
  <si>
    <t>Fatty acid, C≥6-C≤12 methyl ester</t>
  </si>
  <si>
    <t>JA (526-115 Alpha)</t>
  </si>
  <si>
    <t>Cetyl Alcohol and Cetearyl Alcohol</t>
  </si>
  <si>
    <t xml:space="preserve">Calcium- and sodium chloride </t>
  </si>
  <si>
    <t>Ja, Bilag 4 (517-044 Dalli)</t>
  </si>
  <si>
    <t>Xylene sulphonate</t>
  </si>
  <si>
    <t>Proteins except enzymes</t>
  </si>
  <si>
    <r>
      <t xml:space="preserve">Iminodisuccinat </t>
    </r>
    <r>
      <rPr>
        <b/>
        <sz val="9"/>
        <color rgb="FFFF0000"/>
        <rFont val="Geneva"/>
      </rPr>
      <t/>
    </r>
  </si>
  <si>
    <t>bilag 4 (526-131 Forchem)</t>
  </si>
  <si>
    <t>Ja (506-149 Dalli)</t>
  </si>
  <si>
    <t>Methanesulphonic acid</t>
  </si>
  <si>
    <t>Aloe vera</t>
  </si>
  <si>
    <t>Panthenol</t>
  </si>
  <si>
    <t>Caprylyl glycol</t>
  </si>
  <si>
    <t>Glycerides, C14-18 and C16-18-unsatd. mono-, di- and tri-</t>
  </si>
  <si>
    <t>Sheet "Formula" Version 02-12-2016</t>
  </si>
  <si>
    <t>Non-ionic surfactants (****)</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</si>
  <si>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</si>
  <si>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</si>
  <si>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</si>
  <si>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</si>
  <si>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</si>
  <si>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</si>
  <si>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Preservatives (****)</t>
  </si>
  <si>
    <t>Other ingredients (****)</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</si>
  <si>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</si>
  <si>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</si>
  <si>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</si>
  <si>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substance</t>
  </si>
  <si>
    <t xml:space="preserve">Limits decimals </t>
  </si>
  <si>
    <t>Spray professional</t>
  </si>
  <si>
    <t>RTU WC, consumer products</t>
  </si>
  <si>
    <t>RTU others, incl. WC, professional</t>
  </si>
  <si>
    <t>Weight (g) of recycled material in primary packaging</t>
  </si>
  <si>
    <t>WUR Spray products (RTU)</t>
  </si>
  <si>
    <t>WUR Other pre-diluted products (RTU)</t>
  </si>
  <si>
    <t>g/liter in-use solition</t>
  </si>
  <si>
    <t>H410</t>
  </si>
  <si>
    <t>H411</t>
  </si>
  <si>
    <t>H412</t>
  </si>
  <si>
    <t>∑ H410*100 + H411*10 + H412</t>
  </si>
  <si>
    <t>100*H410+
10*H411+H412</t>
  </si>
  <si>
    <t>O11 and O21</t>
  </si>
  <si>
    <t>O12 and O22</t>
  </si>
  <si>
    <t>O13 and O23</t>
  </si>
  <si>
    <t>Foam professional</t>
  </si>
  <si>
    <t>Facade and terrace cleaners</t>
  </si>
  <si>
    <t>Wash polish/wash-wax-and wax care products</t>
  </si>
  <si>
    <t>Weight (g) of primary packaging (bottle/pouche/plastic bag,cap/closure/pump, label, etc.)</t>
  </si>
  <si>
    <t>Recomended dosage (grams/L)</t>
  </si>
  <si>
    <t>In the ingoing substance, write the percentage classified with H410 (normally 0% or 100%).</t>
  </si>
  <si>
    <t>In the ingoing substance, write the percentage classified with H411 (normally 0% or 100%).</t>
  </si>
  <si>
    <t>In the ingoing substance, write the percentage classified with H412 (normally 0% or 100%).</t>
  </si>
  <si>
    <t>Do you have appendix 3 for 
this  raw material</t>
  </si>
  <si>
    <t>Exemptions</t>
  </si>
  <si>
    <t>• Wash polish/wax-and-wash-products: Substances with a molecular weight &gt; 700, max diameter &gt; 1.17 nm and a max molecular length &gt; 4.3 nm and toxicity &gt; 100mg/l are not included in the calculation.</t>
  </si>
  <si>
    <t>Microorganisms are exempted from the CDV calculation</t>
  </si>
  <si>
    <t>If the ingredient does not have a DID-number, also fill in column E, F, G, J and K</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</si>
  <si>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</si>
  <si>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</si>
  <si>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(H).</t>
  </si>
  <si>
    <t>K  Amount not anaerobic biodegradable organic substance per functional unit (solution). If ingredient is not on DID-list; if ingredient is anaerobic biodegradable fill in "0", if ingredient is not anaerobic bio     degradable copy amount from column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</si>
</sst>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000"/>
    <numFmt numFmtId="166" formatCode="0.0"/>
    <numFmt numFmtId="167" formatCode="0.000"/>
    <numFmt numFmtId="168" formatCode="0.00000"/>
    <numFmt numFmtId="169" formatCode="_(* #,##0.00_);_(* \(#,##0.00\);_(* &quot;-&quot;??_);_(@_)"/>
    <numFmt numFmtId="170" formatCode="0.000000"/>
    <numFmt numFmtId="171" formatCode="0.0000000"/>
  </numFmts>
  <fonts count="5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i/>
      <sz val="10"/>
      <name val="Arial"/>
      <family val="2"/>
    </font>
    <font>
      <b/>
      <sz val="14"/>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b/>
      <sz val="10"/>
      <color rgb="FFFF0000"/>
      <name val="Arial"/>
      <family val="2"/>
    </font>
    <font>
      <sz val="11"/>
      <name val="Century Schoolbook"/>
      <family val="1"/>
    </font>
    <font>
      <b/>
      <sz val="12"/>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118">
    <xf numFmtId="0" fontId="0" fillId="0" borderId="0"/>
    <xf numFmtId="0" fontId="16" fillId="0" borderId="0"/>
    <xf numFmtId="0" fontId="15" fillId="0" borderId="0"/>
    <xf numFmtId="0" fontId="12" fillId="4" borderId="0" applyNumberFormat="0" applyBorder="0" applyAlignment="0" applyProtection="0"/>
    <xf numFmtId="0" fontId="12" fillId="5" borderId="0" applyNumberFormat="0" applyBorder="0" applyAlignment="0" applyProtection="0"/>
    <xf numFmtId="0" fontId="19" fillId="0" borderId="48" applyNumberFormat="0" applyFill="0" applyAlignment="0" applyProtection="0"/>
    <xf numFmtId="0" fontId="20" fillId="0" borderId="49" applyNumberFormat="0" applyFill="0" applyAlignment="0" applyProtection="0"/>
    <xf numFmtId="0" fontId="21" fillId="6" borderId="50" applyNumberFormat="0" applyAlignment="0" applyProtection="0"/>
    <xf numFmtId="0" fontId="11" fillId="7" borderId="0" applyNumberFormat="0" applyBorder="0" applyAlignment="0" applyProtection="0"/>
    <xf numFmtId="0" fontId="15" fillId="0" borderId="0"/>
    <xf numFmtId="0" fontId="29" fillId="0" borderId="0" applyNumberFormat="0" applyFill="0" applyBorder="0" applyAlignment="0" applyProtection="0">
      <alignment vertical="top"/>
      <protection locked="0"/>
    </xf>
    <xf numFmtId="0" fontId="7" fillId="0" borderId="0"/>
    <xf numFmtId="169"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15" fillId="0" borderId="14">
      <alignment horizontal="left"/>
    </xf>
    <xf numFmtId="0" fontId="30" fillId="0" borderId="14">
      <alignment horizontal="left"/>
    </xf>
    <xf numFmtId="0" fontId="2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0" fontId="34" fillId="0" borderId="0" applyNumberFormat="0" applyFill="0" applyBorder="0" applyAlignment="0" applyProtection="0"/>
    <xf numFmtId="0" fontId="29"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5" fillId="0" borderId="0"/>
    <xf numFmtId="0" fontId="7" fillId="0" borderId="0"/>
    <xf numFmtId="0" fontId="7" fillId="0" borderId="0"/>
    <xf numFmtId="0" fontId="7" fillId="0" borderId="0"/>
    <xf numFmtId="0" fontId="36" fillId="0" borderId="0"/>
    <xf numFmtId="0" fontId="30" fillId="0" borderId="0"/>
    <xf numFmtId="0" fontId="7" fillId="0" borderId="0"/>
    <xf numFmtId="0" fontId="16" fillId="0" borderId="0"/>
    <xf numFmtId="0" fontId="16" fillId="0" borderId="0"/>
    <xf numFmtId="0" fontId="37" fillId="0" borderId="0"/>
    <xf numFmtId="0" fontId="7" fillId="0" borderId="0"/>
    <xf numFmtId="0" fontId="7" fillId="0" borderId="0"/>
    <xf numFmtId="0" fontId="7" fillId="0" borderId="0"/>
    <xf numFmtId="0" fontId="16" fillId="0" borderId="0"/>
    <xf numFmtId="0" fontId="16" fillId="0" borderId="0"/>
    <xf numFmtId="0" fontId="16" fillId="0" borderId="0"/>
    <xf numFmtId="0" fontId="16"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cellStyleXfs>
  <cellXfs count="357">
    <xf numFmtId="0" fontId="0" fillId="0" borderId="0" xfId="0"/>
    <xf numFmtId="0" fontId="16" fillId="2" borderId="6" xfId="0" applyFont="1" applyFill="1" applyBorder="1" applyAlignment="1">
      <alignment horizontal="center"/>
    </xf>
    <xf numFmtId="0" fontId="0" fillId="0" borderId="0" xfId="0" applyAlignment="1"/>
    <xf numFmtId="0" fontId="0" fillId="0" borderId="0" xfId="0" applyFill="1"/>
    <xf numFmtId="0" fontId="13" fillId="0" borderId="0" xfId="0" applyFont="1"/>
    <xf numFmtId="0" fontId="17" fillId="3" borderId="3" xfId="0" applyFont="1" applyFill="1" applyBorder="1" applyAlignment="1">
      <alignment horizontal="left"/>
    </xf>
    <xf numFmtId="0" fontId="13" fillId="3" borderId="2" xfId="0" applyFont="1" applyFill="1" applyBorder="1"/>
    <xf numFmtId="0" fontId="13" fillId="3" borderId="3" xfId="0" applyFont="1" applyFill="1" applyBorder="1"/>
    <xf numFmtId="0" fontId="0" fillId="3" borderId="3" xfId="0" applyFill="1" applyBorder="1"/>
    <xf numFmtId="0" fontId="16" fillId="3" borderId="3" xfId="0" applyFont="1" applyFill="1" applyBorder="1"/>
    <xf numFmtId="0" fontId="16" fillId="3" borderId="4" xfId="0" applyFont="1" applyFill="1" applyBorder="1"/>
    <xf numFmtId="0" fontId="16" fillId="3" borderId="6" xfId="0" applyFont="1" applyFill="1" applyBorder="1" applyAlignment="1">
      <alignment horizontal="left" vertical="top" wrapText="1"/>
    </xf>
    <xf numFmtId="0" fontId="16" fillId="3" borderId="6" xfId="0" applyFont="1" applyFill="1" applyBorder="1" applyAlignment="1">
      <alignment horizontal="left" vertical="top"/>
    </xf>
    <xf numFmtId="0" fontId="16" fillId="0" borderId="6" xfId="1" applyBorder="1" applyAlignment="1">
      <alignment horizontal="left"/>
    </xf>
    <xf numFmtId="0" fontId="25" fillId="10" borderId="51" xfId="7" applyFont="1" applyFill="1" applyBorder="1"/>
    <xf numFmtId="0" fontId="26" fillId="10" borderId="0" xfId="3" applyFont="1" applyFill="1" applyAlignment="1">
      <alignment wrapText="1"/>
    </xf>
    <xf numFmtId="0" fontId="8" fillId="10" borderId="0" xfId="3" applyFont="1" applyFill="1" applyAlignment="1">
      <alignment wrapText="1"/>
    </xf>
    <xf numFmtId="0" fontId="12" fillId="10" borderId="0" xfId="3" applyFill="1"/>
    <xf numFmtId="0" fontId="22" fillId="10" borderId="0" xfId="3" applyFont="1" applyFill="1" applyAlignment="1">
      <alignment wrapText="1"/>
    </xf>
    <xf numFmtId="0" fontId="12" fillId="10" borderId="0" xfId="3" applyFill="1" applyAlignment="1">
      <alignment wrapText="1"/>
    </xf>
    <xf numFmtId="0" fontId="9" fillId="8" borderId="47" xfId="4" applyFont="1" applyFill="1" applyBorder="1" applyAlignment="1">
      <alignment wrapText="1"/>
    </xf>
    <xf numFmtId="0" fontId="11" fillId="8" borderId="6" xfId="4" applyFont="1" applyFill="1" applyBorder="1" applyAlignment="1">
      <alignment wrapText="1"/>
    </xf>
    <xf numFmtId="0" fontId="10" fillId="8" borderId="6" xfId="4" applyFont="1" applyFill="1" applyBorder="1" applyAlignment="1">
      <alignment wrapText="1"/>
    </xf>
    <xf numFmtId="0" fontId="12" fillId="8" borderId="6" xfId="4" applyFill="1" applyBorder="1" applyAlignment="1">
      <alignment wrapText="1"/>
    </xf>
    <xf numFmtId="0" fontId="8" fillId="8" borderId="6" xfId="4" applyFont="1" applyFill="1" applyBorder="1" applyAlignment="1">
      <alignment wrapText="1"/>
    </xf>
    <xf numFmtId="0" fontId="12" fillId="8" borderId="47" xfId="4" applyFill="1" applyBorder="1"/>
    <xf numFmtId="0" fontId="12" fillId="8" borderId="6" xfId="4" applyFill="1" applyBorder="1"/>
    <xf numFmtId="0" fontId="11" fillId="9" borderId="6" xfId="8" applyFill="1" applyBorder="1" applyAlignment="1">
      <alignment wrapText="1"/>
    </xf>
    <xf numFmtId="0" fontId="10" fillId="9" borderId="6" xfId="8" applyFont="1" applyFill="1" applyBorder="1" applyAlignment="1">
      <alignment wrapText="1"/>
    </xf>
    <xf numFmtId="0" fontId="11" fillId="9" borderId="47" xfId="8" applyFill="1" applyBorder="1"/>
    <xf numFmtId="0" fontId="11" fillId="9" borderId="6" xfId="8" applyFill="1" applyBorder="1"/>
    <xf numFmtId="0" fontId="8" fillId="9" borderId="6" xfId="8" applyFont="1" applyFill="1" applyBorder="1"/>
    <xf numFmtId="0" fontId="16" fillId="10" borderId="0" xfId="0" applyFont="1" applyFill="1" applyAlignment="1">
      <alignment vertical="top" wrapText="1"/>
    </xf>
    <xf numFmtId="0" fontId="16" fillId="10" borderId="0" xfId="0" applyFont="1" applyFill="1" applyAlignment="1">
      <alignment wrapText="1"/>
    </xf>
    <xf numFmtId="0" fontId="0" fillId="10" borderId="0" xfId="0" applyFill="1"/>
    <xf numFmtId="0" fontId="27" fillId="10" borderId="48" xfId="5" applyFont="1" applyFill="1" applyAlignment="1">
      <alignment vertical="top" wrapText="1"/>
    </xf>
    <xf numFmtId="0" fontId="27" fillId="10" borderId="48" xfId="5" applyFont="1" applyFill="1"/>
    <xf numFmtId="0" fontId="25" fillId="10" borderId="49" xfId="6" applyFont="1" applyFill="1" applyAlignment="1">
      <alignment wrapText="1"/>
    </xf>
    <xf numFmtId="0" fontId="16" fillId="10" borderId="0" xfId="0" applyFont="1" applyFill="1"/>
    <xf numFmtId="0" fontId="0" fillId="8" borderId="6" xfId="0" applyFill="1" applyBorder="1" applyAlignment="1"/>
    <xf numFmtId="0" fontId="0" fillId="8" borderId="0" xfId="0" applyFill="1"/>
    <xf numFmtId="0" fontId="0" fillId="8" borderId="6" xfId="0" applyFill="1" applyBorder="1" applyAlignment="1">
      <alignment horizontal="center"/>
    </xf>
    <xf numFmtId="0" fontId="0" fillId="8" borderId="6" xfId="0" applyFill="1" applyBorder="1" applyAlignment="1">
      <alignment horizontal="left" wrapText="1"/>
    </xf>
    <xf numFmtId="2" fontId="0" fillId="8" borderId="6" xfId="0" applyNumberFormat="1" applyFill="1" applyBorder="1" applyAlignment="1">
      <alignment horizontal="right"/>
    </xf>
    <xf numFmtId="2" fontId="0" fillId="8" borderId="6" xfId="0" applyNumberFormat="1" applyFill="1" applyBorder="1"/>
    <xf numFmtId="1" fontId="0" fillId="8" borderId="6" xfId="0" applyNumberFormat="1" applyFill="1" applyBorder="1" applyAlignment="1">
      <alignment horizontal="center"/>
    </xf>
    <xf numFmtId="0" fontId="0" fillId="8" borderId="6" xfId="0" applyFill="1" applyBorder="1"/>
    <xf numFmtId="0" fontId="13" fillId="8" borderId="6" xfId="0" applyFont="1" applyFill="1" applyBorder="1"/>
    <xf numFmtId="0" fontId="13" fillId="10" borderId="0" xfId="0" applyFont="1" applyFill="1" applyAlignment="1">
      <alignment horizontal="centerContinuous"/>
    </xf>
    <xf numFmtId="0" fontId="13" fillId="10" borderId="0" xfId="0" applyFont="1" applyFill="1" applyAlignment="1">
      <alignment horizontal="right"/>
    </xf>
    <xf numFmtId="0" fontId="13" fillId="10" borderId="0" xfId="0" applyFont="1" applyFill="1" applyAlignment="1">
      <alignment horizontal="left"/>
    </xf>
    <xf numFmtId="0" fontId="0" fillId="10" borderId="6" xfId="0" applyFill="1" applyBorder="1" applyAlignment="1"/>
    <xf numFmtId="0" fontId="0" fillId="10" borderId="0" xfId="0" applyFill="1" applyAlignment="1"/>
    <xf numFmtId="0" fontId="14" fillId="10" borderId="0" xfId="0" applyFont="1" applyFill="1" applyAlignment="1">
      <alignment horizontal="right"/>
    </xf>
    <xf numFmtId="0" fontId="16" fillId="10" borderId="0" xfId="0" applyFont="1" applyFill="1" applyBorder="1"/>
    <xf numFmtId="0" fontId="16" fillId="10" borderId="0" xfId="0" applyFont="1" applyFill="1" applyBorder="1" applyAlignment="1"/>
    <xf numFmtId="0" fontId="0" fillId="10" borderId="0" xfId="0" applyFill="1" applyBorder="1" applyAlignment="1"/>
    <xf numFmtId="0" fontId="16" fillId="10" borderId="0" xfId="0" applyFont="1" applyFill="1" applyBorder="1" applyAlignment="1">
      <alignment horizontal="center" wrapText="1"/>
    </xf>
    <xf numFmtId="0" fontId="0" fillId="10" borderId="0" xfId="0" applyFill="1" applyBorder="1" applyAlignment="1">
      <alignment horizontal="center"/>
    </xf>
    <xf numFmtId="0" fontId="0" fillId="10" borderId="6" xfId="0" applyFill="1" applyBorder="1" applyAlignment="1">
      <alignment horizontal="center"/>
    </xf>
    <xf numFmtId="0" fontId="13" fillId="10" borderId="1" xfId="0" applyFont="1" applyFill="1" applyBorder="1"/>
    <xf numFmtId="0" fontId="0" fillId="10" borderId="1" xfId="0" applyFill="1" applyBorder="1" applyAlignment="1"/>
    <xf numFmtId="0" fontId="13" fillId="10" borderId="1" xfId="0" applyFont="1" applyFill="1" applyBorder="1" applyAlignment="1"/>
    <xf numFmtId="167" fontId="13" fillId="10" borderId="1" xfId="0" applyNumberFormat="1" applyFont="1" applyFill="1" applyBorder="1" applyAlignment="1">
      <alignment horizontal="center"/>
    </xf>
    <xf numFmtId="1" fontId="14" fillId="10" borderId="1" xfId="0" applyNumberFormat="1" applyFont="1" applyFill="1" applyBorder="1" applyAlignment="1">
      <alignment horizontal="center"/>
    </xf>
    <xf numFmtId="167" fontId="14" fillId="10" borderId="1" xfId="0" applyNumberFormat="1" applyFont="1" applyFill="1" applyBorder="1" applyAlignment="1">
      <alignment horizontal="center"/>
    </xf>
    <xf numFmtId="0" fontId="13" fillId="10" borderId="0" xfId="0" applyFont="1" applyFill="1" applyBorder="1"/>
    <xf numFmtId="0" fontId="13" fillId="10" borderId="0" xfId="0" applyFont="1" applyFill="1" applyBorder="1" applyAlignment="1"/>
    <xf numFmtId="2" fontId="13" fillId="10" borderId="0" xfId="0" applyNumberFormat="1" applyFont="1" applyFill="1" applyBorder="1" applyAlignment="1">
      <alignment horizontal="center"/>
    </xf>
    <xf numFmtId="1" fontId="14" fillId="10" borderId="0" xfId="0" applyNumberFormat="1" applyFont="1" applyFill="1" applyBorder="1" applyAlignment="1">
      <alignment horizontal="center"/>
    </xf>
    <xf numFmtId="2" fontId="14" fillId="10" borderId="0" xfId="0" applyNumberFormat="1" applyFont="1" applyFill="1" applyBorder="1" applyAlignment="1">
      <alignment horizontal="center"/>
    </xf>
    <xf numFmtId="0" fontId="14" fillId="10" borderId="0" xfId="0" applyFont="1" applyFill="1" applyBorder="1"/>
    <xf numFmtId="0" fontId="13" fillId="10" borderId="35" xfId="0" applyFont="1" applyFill="1" applyBorder="1" applyAlignment="1"/>
    <xf numFmtId="0" fontId="14" fillId="10" borderId="5" xfId="0" applyFont="1" applyFill="1" applyBorder="1" applyAlignment="1"/>
    <xf numFmtId="0" fontId="0" fillId="10" borderId="0" xfId="0" applyFill="1" applyBorder="1"/>
    <xf numFmtId="0" fontId="0" fillId="10" borderId="15" xfId="0" applyFill="1" applyBorder="1"/>
    <xf numFmtId="0" fontId="0" fillId="10" borderId="41" xfId="0" applyFill="1" applyBorder="1" applyAlignment="1"/>
    <xf numFmtId="0" fontId="0" fillId="10" borderId="22" xfId="0" applyFill="1" applyBorder="1"/>
    <xf numFmtId="166" fontId="14" fillId="10" borderId="5" xfId="0" applyNumberFormat="1" applyFont="1" applyFill="1" applyBorder="1" applyAlignment="1"/>
    <xf numFmtId="1" fontId="14" fillId="10" borderId="5" xfId="0" applyNumberFormat="1" applyFont="1" applyFill="1" applyBorder="1" applyAlignment="1">
      <alignment horizontal="center"/>
    </xf>
    <xf numFmtId="0" fontId="13" fillId="10" borderId="46" xfId="0" applyFont="1" applyFill="1" applyBorder="1" applyAlignment="1">
      <alignment horizontal="left"/>
    </xf>
    <xf numFmtId="2" fontId="13" fillId="10" borderId="44" xfId="0" applyNumberFormat="1" applyFont="1" applyFill="1" applyBorder="1" applyAlignment="1">
      <alignment horizontal="center"/>
    </xf>
    <xf numFmtId="0" fontId="0" fillId="10" borderId="44" xfId="0" applyFill="1" applyBorder="1"/>
    <xf numFmtId="0" fontId="13" fillId="10" borderId="12" xfId="0" applyFont="1" applyFill="1" applyBorder="1" applyAlignment="1">
      <alignment horizontal="left"/>
    </xf>
    <xf numFmtId="0" fontId="0" fillId="10" borderId="45" xfId="0" applyFill="1" applyBorder="1"/>
    <xf numFmtId="0" fontId="0" fillId="10" borderId="41" xfId="0" applyFill="1" applyBorder="1"/>
    <xf numFmtId="166" fontId="14" fillId="10" borderId="35" xfId="0" applyNumberFormat="1" applyFont="1" applyFill="1" applyBorder="1" applyAlignment="1"/>
    <xf numFmtId="0" fontId="0" fillId="10" borderId="1" xfId="0" applyFill="1" applyBorder="1"/>
    <xf numFmtId="0" fontId="16" fillId="10" borderId="0" xfId="0" applyFont="1" applyFill="1" applyAlignment="1">
      <alignment horizontal="left"/>
    </xf>
    <xf numFmtId="0" fontId="18" fillId="10" borderId="0" xfId="0" applyFont="1" applyFill="1" applyAlignment="1">
      <alignment horizontal="left"/>
    </xf>
    <xf numFmtId="0" fontId="24" fillId="10" borderId="0" xfId="0" applyFont="1" applyFill="1" applyAlignment="1">
      <alignment horizontal="left"/>
    </xf>
    <xf numFmtId="0" fontId="17" fillId="10" borderId="0" xfId="0" applyFont="1" applyFill="1" applyAlignment="1">
      <alignment horizontal="left"/>
    </xf>
    <xf numFmtId="0" fontId="16" fillId="10" borderId="0" xfId="0" applyFont="1" applyFill="1" applyAlignment="1">
      <alignment horizontal="right"/>
    </xf>
    <xf numFmtId="0" fontId="16" fillId="10" borderId="0" xfId="0" applyFont="1" applyFill="1" applyAlignment="1">
      <alignment horizontal="center"/>
    </xf>
    <xf numFmtId="166" fontId="16" fillId="10" borderId="0" xfId="0" applyNumberFormat="1" applyFont="1" applyFill="1" applyAlignment="1">
      <alignment horizontal="left"/>
    </xf>
    <xf numFmtId="0" fontId="13" fillId="10" borderId="0" xfId="0" applyFont="1" applyFill="1"/>
    <xf numFmtId="0" fontId="7" fillId="9" borderId="6" xfId="8" applyFont="1" applyFill="1" applyBorder="1" applyAlignment="1">
      <alignment wrapText="1"/>
    </xf>
    <xf numFmtId="0" fontId="26" fillId="8" borderId="6" xfId="4" applyFont="1" applyFill="1" applyBorder="1" applyAlignment="1">
      <alignment wrapText="1"/>
    </xf>
    <xf numFmtId="0" fontId="26" fillId="9" borderId="6" xfId="8" applyFont="1" applyFill="1" applyBorder="1" applyAlignment="1">
      <alignment wrapText="1"/>
    </xf>
    <xf numFmtId="0" fontId="6" fillId="10" borderId="0" xfId="3" applyFont="1" applyFill="1" applyAlignment="1">
      <alignment wrapText="1"/>
    </xf>
    <xf numFmtId="166" fontId="13" fillId="10" borderId="6" xfId="0" applyNumberFormat="1" applyFont="1" applyFill="1" applyBorder="1" applyAlignment="1">
      <alignment horizontal="center" wrapText="1"/>
    </xf>
    <xf numFmtId="0" fontId="14" fillId="10" borderId="6" xfId="0" applyFont="1" applyFill="1" applyBorder="1" applyAlignment="1">
      <alignment horizontal="center" wrapText="1"/>
    </xf>
    <xf numFmtId="0" fontId="13" fillId="10" borderId="6" xfId="0" applyFont="1" applyFill="1" applyBorder="1" applyAlignment="1">
      <alignment horizontal="center"/>
    </xf>
    <xf numFmtId="166" fontId="16" fillId="8" borderId="35" xfId="0" applyNumberFormat="1" applyFont="1" applyFill="1" applyBorder="1" applyAlignment="1"/>
    <xf numFmtId="166" fontId="16" fillId="8" borderId="5" xfId="0" applyNumberFormat="1" applyFont="1" applyFill="1" applyBorder="1" applyAlignment="1"/>
    <xf numFmtId="1" fontId="14" fillId="8" borderId="21" xfId="0" applyNumberFormat="1" applyFont="1" applyFill="1" applyBorder="1" applyAlignment="1">
      <alignment horizontal="center"/>
    </xf>
    <xf numFmtId="0" fontId="16" fillId="8" borderId="5" xfId="0" applyFont="1" applyFill="1" applyBorder="1" applyAlignment="1"/>
    <xf numFmtId="166" fontId="13" fillId="10" borderId="6" xfId="0" applyNumberFormat="1" applyFont="1" applyFill="1" applyBorder="1" applyAlignment="1">
      <alignment wrapText="1"/>
    </xf>
    <xf numFmtId="0" fontId="14" fillId="10" borderId="6" xfId="0" applyFont="1" applyFill="1" applyBorder="1" applyAlignment="1">
      <alignment horizontal="center"/>
    </xf>
    <xf numFmtId="167" fontId="0" fillId="8" borderId="6" xfId="0" applyNumberFormat="1" applyFill="1" applyBorder="1" applyAlignment="1">
      <alignment horizontal="center"/>
    </xf>
    <xf numFmtId="2" fontId="0" fillId="8" borderId="6" xfId="0" applyNumberFormat="1" applyFill="1" applyBorder="1" applyAlignment="1">
      <alignment horizontal="center"/>
    </xf>
    <xf numFmtId="0" fontId="8" fillId="10" borderId="0" xfId="3" applyFont="1" applyFill="1" applyAlignment="1"/>
    <xf numFmtId="0" fontId="5" fillId="10" borderId="0" xfId="3" applyFont="1" applyFill="1" applyAlignment="1">
      <alignment wrapText="1"/>
    </xf>
    <xf numFmtId="10" fontId="11" fillId="9" borderId="47" xfId="8" applyNumberFormat="1" applyFill="1" applyBorder="1"/>
    <xf numFmtId="10" fontId="11" fillId="9" borderId="6" xfId="8" applyNumberFormat="1" applyFill="1" applyBorder="1"/>
    <xf numFmtId="10" fontId="10" fillId="9" borderId="6" xfId="8" applyNumberFormat="1" applyFont="1" applyFill="1" applyBorder="1"/>
    <xf numFmtId="0" fontId="4" fillId="10" borderId="0" xfId="3" applyFont="1" applyFill="1" applyAlignment="1">
      <alignment wrapText="1"/>
    </xf>
    <xf numFmtId="0" fontId="4" fillId="8" borderId="47" xfId="4" applyFont="1" applyFill="1" applyBorder="1" applyAlignment="1">
      <alignment wrapText="1"/>
    </xf>
    <xf numFmtId="0" fontId="4" fillId="8" borderId="6" xfId="4" applyFont="1" applyFill="1" applyBorder="1" applyAlignment="1">
      <alignment wrapText="1"/>
    </xf>
    <xf numFmtId="0" fontId="4" fillId="9" borderId="47" xfId="8" applyFont="1" applyFill="1" applyBorder="1" applyAlignment="1">
      <alignment wrapText="1"/>
    </xf>
    <xf numFmtId="0" fontId="4" fillId="9" borderId="6" xfId="8" applyFont="1" applyFill="1" applyBorder="1" applyAlignment="1">
      <alignment wrapText="1"/>
    </xf>
    <xf numFmtId="0" fontId="3" fillId="10" borderId="0" xfId="3" applyFont="1" applyFill="1" applyAlignment="1">
      <alignment wrapText="1"/>
    </xf>
    <xf numFmtId="0" fontId="38" fillId="0" borderId="0" xfId="0" applyFont="1" applyFill="1" applyProtection="1"/>
    <xf numFmtId="0" fontId="39" fillId="0" borderId="0" xfId="0" applyFont="1" applyFill="1" applyProtection="1"/>
    <xf numFmtId="0" fontId="39" fillId="0" borderId="0" xfId="0" applyFont="1" applyFill="1" applyAlignment="1">
      <alignment horizontal="right"/>
    </xf>
    <xf numFmtId="0" fontId="39" fillId="0" borderId="0" xfId="0" applyFont="1" applyFill="1" applyAlignment="1">
      <alignment horizontal="center" wrapText="1"/>
    </xf>
    <xf numFmtId="0" fontId="39" fillId="0" borderId="0" xfId="0" applyFont="1" applyFill="1"/>
    <xf numFmtId="1" fontId="40" fillId="0" borderId="0" xfId="0" applyNumberFormat="1" applyFont="1" applyFill="1" applyAlignment="1" applyProtection="1">
      <alignment horizontal="left"/>
    </xf>
    <xf numFmtId="0" fontId="41" fillId="0" borderId="0" xfId="0" applyFont="1" applyFill="1" applyProtection="1"/>
    <xf numFmtId="0" fontId="42" fillId="0" borderId="27" xfId="10" applyFont="1" applyFill="1" applyBorder="1" applyAlignment="1" applyProtection="1"/>
    <xf numFmtId="0" fontId="43" fillId="0" borderId="56" xfId="0" applyFont="1" applyFill="1" applyBorder="1" applyProtection="1"/>
    <xf numFmtId="0" fontId="43" fillId="0" borderId="57" xfId="0" applyFont="1" applyFill="1" applyBorder="1" applyProtection="1"/>
    <xf numFmtId="0" fontId="44" fillId="0" borderId="55" xfId="0" applyFont="1" applyFill="1" applyBorder="1" applyAlignment="1">
      <alignment horizontal="right" textRotation="90" wrapText="1"/>
    </xf>
    <xf numFmtId="0" fontId="44" fillId="0" borderId="3" xfId="0" applyFont="1" applyFill="1" applyBorder="1" applyAlignment="1">
      <alignment horizontal="right" textRotation="90" wrapText="1"/>
    </xf>
    <xf numFmtId="0" fontId="44" fillId="0" borderId="37" xfId="0" applyFont="1" applyFill="1" applyBorder="1" applyAlignment="1">
      <alignment horizontal="right" textRotation="90" wrapText="1"/>
    </xf>
    <xf numFmtId="0" fontId="44" fillId="0" borderId="55" xfId="0" applyFont="1" applyFill="1" applyBorder="1" applyAlignment="1">
      <alignment horizontal="right" textRotation="90"/>
    </xf>
    <xf numFmtId="0" fontId="39" fillId="0" borderId="58" xfId="0" applyFont="1" applyFill="1" applyBorder="1" applyAlignment="1">
      <alignment horizontal="center" wrapText="1"/>
    </xf>
    <xf numFmtId="0" fontId="39" fillId="0" borderId="0" xfId="0" applyFont="1" applyFill="1" applyBorder="1"/>
    <xf numFmtId="0" fontId="42" fillId="0" borderId="7" xfId="0" applyFont="1" applyFill="1" applyBorder="1" applyProtection="1"/>
    <xf numFmtId="0" fontId="43" fillId="0" borderId="7" xfId="0" applyFont="1" applyFill="1" applyBorder="1" applyProtection="1"/>
    <xf numFmtId="0" fontId="39" fillId="0" borderId="8" xfId="0" applyFont="1" applyFill="1" applyBorder="1" applyAlignment="1">
      <alignment horizontal="right"/>
    </xf>
    <xf numFmtId="0" fontId="39" fillId="0" borderId="9" xfId="0" applyFont="1" applyFill="1" applyBorder="1" applyAlignment="1">
      <alignment horizontal="right"/>
    </xf>
    <xf numFmtId="0" fontId="39" fillId="0" borderId="40" xfId="0" applyFont="1" applyFill="1" applyBorder="1" applyAlignment="1">
      <alignment horizontal="center" wrapText="1"/>
    </xf>
    <xf numFmtId="0" fontId="42" fillId="0" borderId="59" xfId="0" applyFont="1" applyFill="1" applyBorder="1"/>
    <xf numFmtId="0" fontId="42" fillId="0" borderId="54" xfId="0" applyFont="1" applyFill="1" applyBorder="1" applyProtection="1"/>
    <xf numFmtId="0" fontId="42" fillId="0" borderId="4" xfId="0" applyFont="1" applyFill="1" applyBorder="1" applyAlignment="1">
      <alignment horizontal="right"/>
    </xf>
    <xf numFmtId="0" fontId="42" fillId="0" borderId="12" xfId="0" applyFont="1" applyFill="1" applyBorder="1" applyAlignment="1">
      <alignment horizontal="right"/>
    </xf>
    <xf numFmtId="0" fontId="42" fillId="0" borderId="10" xfId="0" applyFont="1" applyFill="1" applyBorder="1" applyAlignment="1">
      <alignment horizontal="right"/>
    </xf>
    <xf numFmtId="0" fontId="42" fillId="0" borderId="11" xfId="0" applyFont="1" applyFill="1" applyBorder="1" applyAlignment="1">
      <alignment horizontal="right"/>
    </xf>
    <xf numFmtId="0" fontId="42" fillId="0" borderId="45" xfId="0" applyFont="1" applyFill="1" applyBorder="1" applyAlignment="1">
      <alignment horizontal="right"/>
    </xf>
    <xf numFmtId="0" fontId="39" fillId="0" borderId="0" xfId="0" applyFont="1" applyFill="1" applyBorder="1" applyAlignment="1">
      <alignment horizontal="center" wrapText="1"/>
    </xf>
    <xf numFmtId="0" fontId="45" fillId="0" borderId="0" xfId="0" applyFont="1" applyFill="1" applyBorder="1"/>
    <xf numFmtId="0" fontId="42" fillId="0" borderId="23" xfId="0" applyFont="1" applyFill="1" applyBorder="1"/>
    <xf numFmtId="0" fontId="42" fillId="0" borderId="53" xfId="0" applyFont="1" applyFill="1" applyBorder="1" applyProtection="1"/>
    <xf numFmtId="0" fontId="42" fillId="0" borderId="6" xfId="0" applyFont="1" applyFill="1" applyBorder="1" applyAlignment="1">
      <alignment horizontal="right"/>
    </xf>
    <xf numFmtId="0" fontId="42" fillId="0" borderId="35" xfId="0" applyFont="1" applyFill="1" applyBorder="1" applyAlignment="1">
      <alignment horizontal="right"/>
    </xf>
    <xf numFmtId="0" fontId="42" fillId="0" borderId="13" xfId="0" applyFont="1" applyFill="1" applyBorder="1" applyAlignment="1">
      <alignment horizontal="right"/>
    </xf>
    <xf numFmtId="0" fontId="42" fillId="0" borderId="14" xfId="0" applyFont="1" applyFill="1" applyBorder="1" applyAlignment="1">
      <alignment horizontal="right"/>
    </xf>
    <xf numFmtId="0" fontId="42" fillId="0" borderId="21" xfId="0" applyFont="1" applyFill="1" applyBorder="1" applyAlignment="1">
      <alignment horizontal="right"/>
    </xf>
    <xf numFmtId="0" fontId="39" fillId="0" borderId="0" xfId="10" quotePrefix="1" applyFont="1" applyFill="1" applyBorder="1" applyAlignment="1" applyProtection="1">
      <alignment horizontal="center" wrapText="1"/>
    </xf>
    <xf numFmtId="0" fontId="42" fillId="0" borderId="53" xfId="0" applyFont="1" applyFill="1" applyBorder="1"/>
    <xf numFmtId="0" fontId="42" fillId="0" borderId="53" xfId="0" applyFont="1" applyFill="1" applyBorder="1" applyAlignment="1" applyProtection="1">
      <alignment vertical="center" wrapText="1"/>
    </xf>
    <xf numFmtId="0" fontId="42" fillId="0" borderId="43" xfId="0" applyFont="1" applyFill="1" applyBorder="1"/>
    <xf numFmtId="0" fontId="42" fillId="0" borderId="52" xfId="0" applyFont="1" applyFill="1" applyBorder="1"/>
    <xf numFmtId="0" fontId="42" fillId="0" borderId="38" xfId="0" applyFont="1" applyFill="1" applyBorder="1" applyAlignment="1">
      <alignment horizontal="right"/>
    </xf>
    <xf numFmtId="0" fontId="42" fillId="0" borderId="32" xfId="0" applyFont="1" applyFill="1" applyBorder="1" applyAlignment="1">
      <alignment horizontal="right"/>
    </xf>
    <xf numFmtId="0" fontId="42" fillId="0" borderId="36" xfId="0" applyFont="1" applyFill="1" applyBorder="1" applyAlignment="1">
      <alignment horizontal="right"/>
    </xf>
    <xf numFmtId="0" fontId="42" fillId="0" borderId="31" xfId="0" applyFont="1" applyFill="1" applyBorder="1" applyAlignment="1">
      <alignment horizontal="right"/>
    </xf>
    <xf numFmtId="0" fontId="42" fillId="0" borderId="33" xfId="0" applyFont="1" applyFill="1" applyBorder="1" applyAlignment="1">
      <alignment horizontal="right"/>
    </xf>
    <xf numFmtId="0" fontId="45" fillId="0" borderId="0" xfId="0" applyFont="1" applyFill="1"/>
    <xf numFmtId="0" fontId="39" fillId="0" borderId="0" xfId="0" applyFont="1" applyFill="1" applyBorder="1" applyProtection="1"/>
    <xf numFmtId="0" fontId="39" fillId="0" borderId="0" xfId="0" applyFont="1" applyFill="1" applyBorder="1" applyAlignment="1">
      <alignment horizontal="right"/>
    </xf>
    <xf numFmtId="0" fontId="45" fillId="0" borderId="28" xfId="0" applyFont="1" applyFill="1" applyBorder="1"/>
    <xf numFmtId="0" fontId="42" fillId="0" borderId="10" xfId="0" applyFont="1" applyFill="1" applyBorder="1" applyProtection="1"/>
    <xf numFmtId="0" fontId="42" fillId="0" borderId="17" xfId="0" applyFont="1" applyFill="1" applyBorder="1" applyAlignment="1">
      <alignment horizontal="right"/>
    </xf>
    <xf numFmtId="0" fontId="42" fillId="0" borderId="13" xfId="0" applyFont="1" applyFill="1" applyBorder="1" applyProtection="1"/>
    <xf numFmtId="0" fontId="39" fillId="0" borderId="24" xfId="0" applyFont="1" applyFill="1" applyBorder="1" applyAlignment="1">
      <alignment horizontal="center" wrapText="1"/>
    </xf>
    <xf numFmtId="0" fontId="45" fillId="0" borderId="24" xfId="0" applyFont="1" applyFill="1" applyBorder="1" applyAlignment="1">
      <alignment horizontal="center" wrapText="1"/>
    </xf>
    <xf numFmtId="0" fontId="42" fillId="0" borderId="53" xfId="0" applyFont="1" applyFill="1" applyBorder="1" applyAlignment="1">
      <alignment vertical="top" wrapText="1"/>
    </xf>
    <xf numFmtId="0" fontId="42" fillId="0" borderId="40" xfId="0" applyFont="1" applyFill="1" applyBorder="1" applyAlignment="1">
      <alignment horizontal="right"/>
    </xf>
    <xf numFmtId="0" fontId="42" fillId="0" borderId="53" xfId="0" applyFont="1" applyFill="1" applyBorder="1" applyAlignment="1">
      <alignment horizontal="right" vertical="center"/>
    </xf>
    <xf numFmtId="0" fontId="39" fillId="0" borderId="21" xfId="0" applyFont="1" applyFill="1" applyBorder="1" applyAlignment="1">
      <alignment horizontal="center" wrapText="1"/>
    </xf>
    <xf numFmtId="0" fontId="42" fillId="0" borderId="21" xfId="2" applyFont="1" applyFill="1" applyBorder="1" applyAlignment="1" applyProtection="1">
      <alignment horizontal="right" wrapText="1"/>
      <protection locked="0"/>
    </xf>
    <xf numFmtId="0" fontId="42" fillId="0" borderId="6" xfId="2" applyFont="1" applyFill="1" applyBorder="1" applyAlignment="1" applyProtection="1">
      <alignment horizontal="right"/>
      <protection locked="0"/>
    </xf>
    <xf numFmtId="0" fontId="42" fillId="0" borderId="35" xfId="2" applyFont="1" applyFill="1" applyBorder="1" applyAlignment="1">
      <alignment horizontal="right"/>
    </xf>
    <xf numFmtId="0" fontId="42" fillId="0" borderId="13" xfId="2" applyFont="1" applyFill="1" applyBorder="1" applyAlignment="1" applyProtection="1">
      <alignment horizontal="right"/>
      <protection locked="0"/>
    </xf>
    <xf numFmtId="0" fontId="42" fillId="0" borderId="6" xfId="2" applyFont="1" applyFill="1" applyBorder="1" applyAlignment="1" applyProtection="1">
      <alignment horizontal="right" wrapText="1"/>
      <protection locked="0"/>
    </xf>
    <xf numFmtId="0" fontId="42" fillId="0" borderId="14" xfId="2" applyFont="1" applyFill="1" applyBorder="1" applyAlignment="1" applyProtection="1">
      <alignment horizontal="right" wrapText="1"/>
      <protection locked="0"/>
    </xf>
    <xf numFmtId="0" fontId="42" fillId="0" borderId="60" xfId="0" applyFont="1" applyFill="1" applyBorder="1"/>
    <xf numFmtId="0" fontId="42" fillId="0" borderId="52" xfId="0" applyFont="1" applyFill="1" applyBorder="1" applyProtection="1"/>
    <xf numFmtId="0" fontId="47" fillId="0" borderId="0" xfId="0" applyFont="1" applyFill="1"/>
    <xf numFmtId="0" fontId="42" fillId="0" borderId="0" xfId="0" applyFont="1" applyFill="1" applyProtection="1"/>
    <xf numFmtId="0" fontId="42" fillId="0" borderId="0" xfId="0" applyFont="1" applyFill="1" applyAlignment="1">
      <alignment horizontal="right"/>
    </xf>
    <xf numFmtId="0" fontId="39" fillId="0" borderId="34" xfId="0" applyFont="1" applyFill="1" applyBorder="1" applyAlignment="1">
      <alignment horizontal="right"/>
    </xf>
    <xf numFmtId="0" fontId="39" fillId="0" borderId="58" xfId="0" applyFont="1" applyFill="1" applyBorder="1" applyAlignment="1">
      <alignment horizontal="right"/>
    </xf>
    <xf numFmtId="0" fontId="42" fillId="0" borderId="61" xfId="0" applyFont="1" applyFill="1" applyBorder="1"/>
    <xf numFmtId="0" fontId="42" fillId="0" borderId="18" xfId="0" applyFont="1" applyFill="1" applyBorder="1" applyProtection="1"/>
    <xf numFmtId="0" fontId="42" fillId="0" borderId="18" xfId="0" applyFont="1" applyFill="1" applyBorder="1" applyAlignment="1">
      <alignment horizontal="right"/>
    </xf>
    <xf numFmtId="0" fontId="42" fillId="0" borderId="19" xfId="0" applyFont="1" applyFill="1" applyBorder="1" applyAlignment="1">
      <alignment horizontal="right"/>
    </xf>
    <xf numFmtId="0" fontId="42" fillId="0" borderId="62" xfId="0" applyFont="1" applyFill="1" applyBorder="1" applyAlignment="1">
      <alignment horizontal="right"/>
    </xf>
    <xf numFmtId="0" fontId="42" fillId="0" borderId="63" xfId="0" applyFont="1" applyFill="1" applyBorder="1" applyAlignment="1">
      <alignment horizontal="right"/>
    </xf>
    <xf numFmtId="0" fontId="42" fillId="0" borderId="39" xfId="0" applyFont="1" applyFill="1" applyBorder="1" applyAlignment="1">
      <alignment horizontal="right"/>
    </xf>
    <xf numFmtId="0" fontId="42" fillId="0" borderId="64" xfId="0" applyFont="1" applyFill="1" applyBorder="1" applyAlignment="1">
      <alignment horizontal="right"/>
    </xf>
    <xf numFmtId="0" fontId="42" fillId="0" borderId="20" xfId="0" applyFont="1" applyFill="1" applyBorder="1" applyAlignment="1">
      <alignment horizontal="right"/>
    </xf>
    <xf numFmtId="0" fontId="42" fillId="0" borderId="16" xfId="0" applyFont="1" applyFill="1" applyBorder="1" applyProtection="1"/>
    <xf numFmtId="0" fontId="42" fillId="0" borderId="16" xfId="0" applyFont="1" applyFill="1" applyBorder="1" applyAlignment="1">
      <alignment horizontal="right"/>
    </xf>
    <xf numFmtId="0" fontId="42" fillId="0" borderId="2" xfId="0" applyFont="1" applyFill="1" applyBorder="1" applyAlignment="1">
      <alignment horizontal="right"/>
    </xf>
    <xf numFmtId="0" fontId="42" fillId="0" borderId="22" xfId="0" applyFont="1" applyFill="1" applyBorder="1" applyAlignment="1">
      <alignment horizontal="right"/>
    </xf>
    <xf numFmtId="0" fontId="42" fillId="0" borderId="15" xfId="0" applyFont="1" applyFill="1" applyBorder="1" applyAlignment="1">
      <alignment horizontal="right"/>
    </xf>
    <xf numFmtId="0" fontId="45" fillId="0" borderId="25" xfId="0" applyFont="1" applyFill="1" applyBorder="1" applyAlignment="1">
      <alignment horizontal="center" wrapText="1"/>
    </xf>
    <xf numFmtId="0" fontId="42" fillId="0" borderId="13" xfId="0" applyFont="1" applyFill="1" applyBorder="1" applyAlignment="1" applyProtection="1">
      <alignment horizontal="left"/>
    </xf>
    <xf numFmtId="0" fontId="42" fillId="0" borderId="54" xfId="0" applyFont="1" applyFill="1" applyBorder="1" applyAlignment="1" applyProtection="1">
      <alignment horizontal="left"/>
    </xf>
    <xf numFmtId="0" fontId="42" fillId="0" borderId="53" xfId="0" applyFont="1" applyFill="1" applyBorder="1" applyAlignment="1" applyProtection="1">
      <alignment horizontal="left"/>
    </xf>
    <xf numFmtId="0" fontId="42" fillId="0" borderId="52" xfId="0" applyFont="1" applyFill="1" applyBorder="1" applyAlignment="1" applyProtection="1">
      <alignment horizontal="left"/>
    </xf>
    <xf numFmtId="0" fontId="42" fillId="0" borderId="42" xfId="0" applyFont="1" applyFill="1" applyBorder="1"/>
    <xf numFmtId="0" fontId="39" fillId="0" borderId="65" xfId="0" applyFont="1" applyFill="1" applyBorder="1" applyAlignment="1">
      <alignment horizontal="center" wrapText="1"/>
    </xf>
    <xf numFmtId="0" fontId="42" fillId="0" borderId="26" xfId="0" applyFont="1" applyFill="1" applyBorder="1"/>
    <xf numFmtId="0" fontId="39" fillId="0" borderId="0" xfId="2" applyFont="1" applyFill="1" applyBorder="1" applyAlignment="1" applyProtection="1">
      <alignment horizontal="right" wrapText="1"/>
      <protection locked="0"/>
    </xf>
    <xf numFmtId="0" fontId="39" fillId="0" borderId="0" xfId="2" applyFont="1" applyFill="1" applyBorder="1" applyAlignment="1" applyProtection="1">
      <alignment horizontal="right"/>
      <protection locked="0"/>
    </xf>
    <xf numFmtId="0" fontId="39" fillId="0" borderId="0" xfId="2" applyFont="1" applyFill="1" applyBorder="1" applyAlignment="1">
      <alignment horizontal="right"/>
    </xf>
    <xf numFmtId="0" fontId="42" fillId="0" borderId="57" xfId="0" applyFont="1" applyFill="1" applyBorder="1"/>
    <xf numFmtId="0" fontId="42" fillId="0" borderId="23" xfId="0" applyFont="1" applyFill="1" applyBorder="1" applyAlignment="1">
      <alignment horizontal="right"/>
    </xf>
    <xf numFmtId="0" fontId="42" fillId="0" borderId="24" xfId="0" applyFont="1" applyFill="1" applyBorder="1" applyAlignment="1">
      <alignment horizontal="right"/>
    </xf>
    <xf numFmtId="0" fontId="42" fillId="0" borderId="5" xfId="0" applyFont="1" applyFill="1" applyBorder="1" applyAlignment="1">
      <alignment horizontal="right"/>
    </xf>
    <xf numFmtId="0" fontId="42" fillId="0" borderId="13" xfId="0" applyFont="1" applyFill="1" applyBorder="1"/>
    <xf numFmtId="0" fontId="42" fillId="0" borderId="13" xfId="2" applyFont="1" applyFill="1" applyBorder="1" applyAlignment="1" applyProtection="1">
      <alignment horizontal="right" wrapText="1"/>
      <protection locked="0"/>
    </xf>
    <xf numFmtId="0" fontId="42" fillId="0" borderId="14" xfId="2" applyFont="1" applyFill="1" applyBorder="1" applyAlignment="1">
      <alignment horizontal="right"/>
    </xf>
    <xf numFmtId="0" fontId="42" fillId="0" borderId="5" xfId="2" applyFont="1" applyFill="1" applyBorder="1" applyAlignment="1">
      <alignment horizontal="right"/>
    </xf>
    <xf numFmtId="0" fontId="42" fillId="0" borderId="31" xfId="0" applyFont="1" applyFill="1" applyBorder="1" applyProtection="1"/>
    <xf numFmtId="0" fontId="42" fillId="0" borderId="33" xfId="2" applyFont="1" applyFill="1" applyBorder="1" applyAlignment="1">
      <alignment horizontal="right"/>
    </xf>
    <xf numFmtId="0" fontId="42" fillId="0" borderId="66" xfId="0" applyFont="1" applyFill="1" applyBorder="1" applyAlignment="1">
      <alignment horizontal="right"/>
    </xf>
    <xf numFmtId="0" fontId="39" fillId="0" borderId="24" xfId="10" applyFont="1" applyFill="1" applyBorder="1" applyAlignment="1" applyProtection="1">
      <alignment horizontal="center" wrapText="1"/>
    </xf>
    <xf numFmtId="1" fontId="42" fillId="0" borderId="53" xfId="0" applyNumberFormat="1" applyFont="1" applyFill="1" applyBorder="1" applyProtection="1"/>
    <xf numFmtId="0" fontId="42" fillId="0" borderId="23" xfId="0" applyFont="1" applyFill="1" applyBorder="1" applyAlignment="1" applyProtection="1">
      <alignment horizontal="right"/>
    </xf>
    <xf numFmtId="0" fontId="42" fillId="0" borderId="6" xfId="0" applyFont="1" applyFill="1" applyBorder="1" applyAlignment="1" applyProtection="1">
      <alignment horizontal="right"/>
    </xf>
    <xf numFmtId="0" fontId="42" fillId="0" borderId="24" xfId="0" applyFont="1" applyFill="1" applyBorder="1" applyAlignment="1" applyProtection="1">
      <alignment horizontal="right"/>
    </xf>
    <xf numFmtId="0" fontId="42" fillId="0" borderId="5" xfId="0" applyFont="1" applyFill="1" applyBorder="1" applyAlignment="1" applyProtection="1">
      <alignment horizontal="right"/>
    </xf>
    <xf numFmtId="0" fontId="42" fillId="0" borderId="13" xfId="0" applyFont="1" applyFill="1" applyBorder="1" applyAlignment="1" applyProtection="1">
      <alignment horizontal="right"/>
    </xf>
    <xf numFmtId="0" fontId="42" fillId="0" borderId="23" xfId="10" applyFont="1" applyFill="1" applyBorder="1" applyAlignment="1" applyProtection="1"/>
    <xf numFmtId="0" fontId="42" fillId="0" borderId="53" xfId="0" applyFont="1" applyFill="1" applyBorder="1" applyAlignment="1">
      <alignment horizontal="left"/>
    </xf>
    <xf numFmtId="0" fontId="42" fillId="0" borderId="59" xfId="0" applyFont="1" applyFill="1" applyBorder="1" applyAlignment="1">
      <alignment horizontal="right"/>
    </xf>
    <xf numFmtId="0" fontId="42" fillId="0" borderId="65" xfId="0" applyFont="1" applyFill="1" applyBorder="1" applyAlignment="1">
      <alignment horizontal="right"/>
    </xf>
    <xf numFmtId="0" fontId="42" fillId="0" borderId="1" xfId="0" applyFont="1" applyFill="1" applyBorder="1" applyAlignment="1">
      <alignment horizontal="right"/>
    </xf>
    <xf numFmtId="167" fontId="42" fillId="0" borderId="24" xfId="0" applyNumberFormat="1" applyFont="1" applyFill="1" applyBorder="1" applyAlignment="1">
      <alignment horizontal="right"/>
    </xf>
    <xf numFmtId="167" fontId="42" fillId="0" borderId="5" xfId="0" applyNumberFormat="1" applyFont="1" applyFill="1" applyBorder="1" applyAlignment="1">
      <alignment horizontal="right"/>
    </xf>
    <xf numFmtId="168" fontId="42" fillId="0" borderId="5" xfId="0" applyNumberFormat="1" applyFont="1" applyFill="1" applyBorder="1" applyAlignment="1">
      <alignment horizontal="right"/>
    </xf>
    <xf numFmtId="1" fontId="42" fillId="0" borderId="23" xfId="0" applyNumberFormat="1" applyFont="1" applyFill="1" applyBorder="1" applyAlignment="1">
      <alignment horizontal="right"/>
    </xf>
    <xf numFmtId="2" fontId="42" fillId="0" borderId="24" xfId="0" applyNumberFormat="1" applyFont="1" applyFill="1" applyBorder="1" applyAlignment="1">
      <alignment horizontal="right"/>
    </xf>
    <xf numFmtId="2" fontId="42" fillId="0" borderId="5" xfId="0" applyNumberFormat="1" applyFont="1" applyFill="1" applyBorder="1" applyAlignment="1">
      <alignment horizontal="right"/>
    </xf>
    <xf numFmtId="0" fontId="42" fillId="0" borderId="24" xfId="0" applyFont="1" applyFill="1" applyBorder="1" applyAlignment="1">
      <alignment horizontal="center" wrapText="1"/>
    </xf>
    <xf numFmtId="0" fontId="42" fillId="0" borderId="61" xfId="0" applyFont="1" applyFill="1" applyBorder="1" applyAlignment="1">
      <alignment vertical="top" wrapText="1"/>
    </xf>
    <xf numFmtId="0" fontId="42" fillId="0" borderId="53" xfId="10" applyFont="1" applyFill="1" applyBorder="1" applyAlignment="1" applyProtection="1">
      <alignment horizontal="left"/>
    </xf>
    <xf numFmtId="0" fontId="42" fillId="0" borderId="53" xfId="0" applyFont="1" applyFill="1" applyBorder="1" applyAlignment="1">
      <alignment horizontal="right" vertical="top"/>
    </xf>
    <xf numFmtId="0" fontId="45" fillId="0" borderId="0" xfId="0" applyFont="1" applyFill="1" applyAlignment="1">
      <alignment horizontal="left"/>
    </xf>
    <xf numFmtId="0" fontId="42" fillId="0" borderId="53" xfId="0" applyFont="1" applyFill="1" applyBorder="1" applyAlignment="1">
      <alignment horizontal="right"/>
    </xf>
    <xf numFmtId="1" fontId="42" fillId="0" borderId="0" xfId="0" applyNumberFormat="1" applyFont="1" applyFill="1" applyProtection="1"/>
    <xf numFmtId="1" fontId="42" fillId="0" borderId="0" xfId="0" applyNumberFormat="1" applyFont="1" applyFill="1" applyAlignment="1" applyProtection="1">
      <alignment vertical="top"/>
    </xf>
    <xf numFmtId="0" fontId="42" fillId="0" borderId="0" xfId="0" applyFont="1" applyFill="1" applyAlignment="1" applyProtection="1"/>
    <xf numFmtId="1" fontId="43" fillId="0" borderId="0" xfId="0" applyNumberFormat="1" applyFont="1" applyFill="1" applyProtection="1"/>
    <xf numFmtId="1" fontId="47" fillId="0" borderId="0" xfId="0" applyNumberFormat="1" applyFont="1" applyFill="1" applyProtection="1"/>
    <xf numFmtId="0" fontId="49" fillId="0" borderId="0" xfId="0" applyFont="1" applyFill="1" applyProtection="1"/>
    <xf numFmtId="0" fontId="42" fillId="0" borderId="23" xfId="0" applyFont="1" applyFill="1" applyBorder="1" applyAlignment="1">
      <alignment horizontal="right" vertical="center"/>
    </xf>
    <xf numFmtId="0" fontId="50" fillId="0" borderId="53" xfId="0" applyFont="1" applyFill="1" applyBorder="1" applyAlignment="1">
      <alignment horizontal="right"/>
    </xf>
    <xf numFmtId="0" fontId="50" fillId="0" borderId="13" xfId="0" applyFont="1" applyFill="1" applyBorder="1" applyProtection="1"/>
    <xf numFmtId="0" fontId="50" fillId="0" borderId="13" xfId="0" applyFont="1" applyFill="1" applyBorder="1" applyAlignment="1">
      <alignment horizontal="right"/>
    </xf>
    <xf numFmtId="0" fontId="50" fillId="0" borderId="6" xfId="0" applyFont="1" applyFill="1" applyBorder="1" applyAlignment="1">
      <alignment horizontal="right"/>
    </xf>
    <xf numFmtId="0" fontId="50" fillId="0" borderId="14" xfId="0" applyFont="1" applyFill="1" applyBorder="1" applyAlignment="1">
      <alignment horizontal="right"/>
    </xf>
    <xf numFmtId="0" fontId="50" fillId="0" borderId="21" xfId="0" applyFont="1" applyFill="1" applyBorder="1" applyAlignment="1">
      <alignment horizontal="right"/>
    </xf>
    <xf numFmtId="0" fontId="50" fillId="0" borderId="10" xfId="0" applyFont="1" applyFill="1" applyBorder="1" applyProtection="1"/>
    <xf numFmtId="0" fontId="50" fillId="0" borderId="10" xfId="0" applyFont="1" applyFill="1" applyBorder="1" applyAlignment="1">
      <alignment horizontal="right"/>
    </xf>
    <xf numFmtId="0" fontId="50" fillId="0" borderId="4" xfId="0" applyFont="1" applyFill="1" applyBorder="1" applyAlignment="1">
      <alignment horizontal="right"/>
    </xf>
    <xf numFmtId="0" fontId="50" fillId="0" borderId="11" xfId="0" applyFont="1" applyFill="1" applyBorder="1" applyAlignment="1">
      <alignment horizontal="right"/>
    </xf>
    <xf numFmtId="0" fontId="50" fillId="0" borderId="17" xfId="0" applyFont="1" applyFill="1" applyBorder="1" applyAlignment="1">
      <alignment horizontal="right"/>
    </xf>
    <xf numFmtId="0" fontId="50" fillId="0" borderId="55" xfId="0" applyFont="1" applyFill="1" applyBorder="1" applyAlignment="1">
      <alignment horizontal="right"/>
    </xf>
    <xf numFmtId="0" fontId="50" fillId="0" borderId="3" xfId="0" applyFont="1" applyFill="1" applyBorder="1" applyAlignment="1">
      <alignment horizontal="right"/>
    </xf>
    <xf numFmtId="0" fontId="50" fillId="0" borderId="37" xfId="0" applyFont="1" applyFill="1" applyBorder="1" applyAlignment="1">
      <alignment horizontal="right"/>
    </xf>
    <xf numFmtId="0" fontId="50" fillId="0" borderId="53" xfId="0" applyFont="1" applyFill="1" applyBorder="1" applyAlignment="1">
      <alignment horizontal="right" vertical="top" wrapText="1"/>
    </xf>
    <xf numFmtId="0" fontId="50" fillId="0" borderId="52" xfId="0" applyFont="1" applyFill="1" applyBorder="1" applyAlignment="1">
      <alignment horizontal="right"/>
    </xf>
    <xf numFmtId="0" fontId="50" fillId="0" borderId="52" xfId="0" applyFont="1" applyFill="1" applyBorder="1" applyProtection="1"/>
    <xf numFmtId="0" fontId="50" fillId="0" borderId="38" xfId="0" applyFont="1" applyFill="1" applyBorder="1" applyAlignment="1">
      <alignment horizontal="right"/>
    </xf>
    <xf numFmtId="0" fontId="50" fillId="0" borderId="32" xfId="0" applyFont="1" applyFill="1" applyBorder="1" applyAlignment="1">
      <alignment horizontal="right"/>
    </xf>
    <xf numFmtId="0" fontId="50" fillId="0" borderId="36" xfId="0" applyFont="1" applyFill="1" applyBorder="1" applyAlignment="1">
      <alignment horizontal="right"/>
    </xf>
    <xf numFmtId="0" fontId="50" fillId="0" borderId="31" xfId="0" applyFont="1" applyFill="1" applyBorder="1" applyAlignment="1">
      <alignment horizontal="right"/>
    </xf>
    <xf numFmtId="0" fontId="50" fillId="0" borderId="33" xfId="0" applyFont="1" applyFill="1" applyBorder="1" applyAlignment="1">
      <alignment horizontal="right"/>
    </xf>
    <xf numFmtId="0" fontId="42" fillId="0" borderId="61" xfId="0" applyFont="1" applyFill="1" applyBorder="1" applyAlignment="1">
      <alignment horizontal="right"/>
    </xf>
    <xf numFmtId="0" fontId="42" fillId="0" borderId="67" xfId="0" applyFont="1" applyFill="1" applyBorder="1" applyProtection="1"/>
    <xf numFmtId="0" fontId="50" fillId="0" borderId="68" xfId="117" applyFont="1" applyFill="1" applyBorder="1" applyAlignment="1">
      <alignment horizontal="right"/>
    </xf>
    <xf numFmtId="0" fontId="50" fillId="0" borderId="30" xfId="117" applyFont="1" applyFill="1" applyBorder="1" applyAlignment="1">
      <alignment horizontal="right"/>
    </xf>
    <xf numFmtId="0" fontId="50" fillId="0" borderId="69" xfId="117" applyFont="1" applyFill="1" applyBorder="1" applyAlignment="1">
      <alignment horizontal="right"/>
    </xf>
    <xf numFmtId="0" fontId="16" fillId="0" borderId="68" xfId="117" applyFont="1" applyFill="1" applyBorder="1" applyAlignment="1">
      <alignment horizontal="right"/>
    </xf>
    <xf numFmtId="0" fontId="16" fillId="0" borderId="30" xfId="117" applyFont="1" applyFill="1" applyBorder="1" applyAlignment="1">
      <alignment horizontal="right"/>
    </xf>
    <xf numFmtId="0" fontId="50" fillId="0" borderId="70" xfId="117" applyFont="1" applyFill="1" applyBorder="1" applyAlignment="1">
      <alignment horizontal="right"/>
    </xf>
    <xf numFmtId="0" fontId="50" fillId="0" borderId="29" xfId="117" applyFont="1" applyFill="1" applyBorder="1" applyAlignment="1">
      <alignment horizontal="right"/>
    </xf>
    <xf numFmtId="0" fontId="50" fillId="0" borderId="28" xfId="117" applyFont="1" applyFill="1" applyBorder="1" applyAlignment="1">
      <alignment horizontal="right"/>
    </xf>
    <xf numFmtId="0" fontId="0" fillId="0" borderId="0" xfId="0" applyFont="1" applyFill="1" applyAlignment="1">
      <alignment horizontal="center" wrapText="1"/>
    </xf>
    <xf numFmtId="0" fontId="0" fillId="0" borderId="0" xfId="0" applyFont="1" applyFill="1"/>
    <xf numFmtId="0" fontId="50" fillId="0" borderId="0" xfId="0" applyFont="1"/>
    <xf numFmtId="0" fontId="13" fillId="10" borderId="6" xfId="0" applyFont="1" applyFill="1" applyBorder="1" applyAlignment="1">
      <alignment horizontal="center"/>
    </xf>
    <xf numFmtId="1" fontId="14" fillId="8" borderId="6" xfId="0" applyNumberFormat="1" applyFont="1" applyFill="1" applyBorder="1" applyAlignment="1">
      <alignment horizontal="center"/>
    </xf>
    <xf numFmtId="2" fontId="14" fillId="8" borderId="21" xfId="0" applyNumberFormat="1" applyFont="1" applyFill="1" applyBorder="1" applyAlignment="1">
      <alignment horizontal="center"/>
    </xf>
    <xf numFmtId="167" fontId="14" fillId="8" borderId="21" xfId="0" applyNumberFormat="1" applyFont="1" applyFill="1" applyBorder="1" applyAlignment="1">
      <alignment horizontal="center"/>
    </xf>
    <xf numFmtId="165" fontId="14" fillId="8" borderId="21" xfId="0" applyNumberFormat="1" applyFont="1" applyFill="1" applyBorder="1" applyAlignment="1">
      <alignment horizontal="center"/>
    </xf>
    <xf numFmtId="168" fontId="14" fillId="8" borderId="21" xfId="0" applyNumberFormat="1" applyFont="1" applyFill="1" applyBorder="1" applyAlignment="1">
      <alignment horizontal="center"/>
    </xf>
    <xf numFmtId="170" fontId="14" fillId="8" borderId="21" xfId="0" applyNumberFormat="1" applyFont="1" applyFill="1" applyBorder="1" applyAlignment="1">
      <alignment horizontal="center"/>
    </xf>
    <xf numFmtId="171" fontId="14" fillId="8" borderId="21" xfId="0" applyNumberFormat="1" applyFont="1" applyFill="1" applyBorder="1" applyAlignment="1">
      <alignment horizontal="center"/>
    </xf>
    <xf numFmtId="0" fontId="13" fillId="10" borderId="6" xfId="0" applyFont="1" applyFill="1" applyBorder="1" applyAlignment="1"/>
    <xf numFmtId="0" fontId="13" fillId="10" borderId="0" xfId="0" applyFont="1" applyFill="1" applyAlignment="1">
      <alignment horizontal="left" wrapText="1"/>
    </xf>
    <xf numFmtId="0" fontId="13" fillId="10" borderId="0" xfId="0" applyFont="1" applyFill="1" applyBorder="1" applyAlignment="1">
      <alignment horizontal="left"/>
    </xf>
    <xf numFmtId="0" fontId="52" fillId="0" borderId="0" xfId="0" applyFont="1"/>
    <xf numFmtId="0" fontId="2" fillId="10" borderId="0" xfId="3" applyFont="1" applyFill="1" applyAlignment="1">
      <alignment wrapText="1"/>
    </xf>
    <xf numFmtId="0" fontId="13" fillId="10" borderId="0" xfId="0" applyFont="1" applyFill="1" applyAlignment="1">
      <alignment horizontal="center"/>
    </xf>
    <xf numFmtId="0" fontId="13" fillId="10" borderId="1" xfId="0" applyFont="1" applyFill="1" applyBorder="1" applyAlignment="1">
      <alignment horizontal="left"/>
    </xf>
    <xf numFmtId="0" fontId="16" fillId="10" borderId="41" xfId="0" applyFont="1" applyFill="1" applyBorder="1"/>
    <xf numFmtId="0" fontId="53" fillId="10" borderId="1" xfId="0" applyFont="1" applyFill="1" applyBorder="1"/>
    <xf numFmtId="0" fontId="1" fillId="8" borderId="47" xfId="4" applyFont="1" applyFill="1" applyBorder="1" applyAlignment="1">
      <alignment wrapText="1"/>
    </xf>
    <xf numFmtId="0" fontId="1" fillId="8" borderId="6" xfId="4" applyFont="1" applyFill="1" applyBorder="1" applyAlignment="1">
      <alignment wrapText="1"/>
    </xf>
    <xf numFmtId="166" fontId="14" fillId="10" borderId="41" xfId="0" applyNumberFormat="1" applyFont="1" applyFill="1" applyBorder="1" applyAlignment="1"/>
    <xf numFmtId="1" fontId="14" fillId="10" borderId="41" xfId="0" applyNumberFormat="1" applyFont="1" applyFill="1" applyBorder="1" applyAlignment="1">
      <alignment horizontal="center"/>
    </xf>
    <xf numFmtId="0" fontId="13" fillId="10" borderId="46" xfId="0" applyFont="1" applyFill="1" applyBorder="1"/>
    <xf numFmtId="0" fontId="13" fillId="10" borderId="44" xfId="0" applyFont="1" applyFill="1" applyBorder="1"/>
    <xf numFmtId="0" fontId="54" fillId="10" borderId="15" xfId="0" applyFont="1" applyFill="1" applyBorder="1"/>
    <xf numFmtId="0" fontId="0" fillId="10" borderId="0" xfId="0" applyFill="1" applyBorder="1" applyAlignment="1">
      <alignment vertical="top" wrapText="1"/>
    </xf>
    <xf numFmtId="0" fontId="0" fillId="10" borderId="44" xfId="0" applyFill="1" applyBorder="1" applyAlignment="1">
      <alignment vertical="top" wrapText="1"/>
    </xf>
    <xf numFmtId="0" fontId="0" fillId="10" borderId="46" xfId="0" applyFill="1" applyBorder="1" applyAlignment="1">
      <alignment vertical="top" wrapText="1"/>
    </xf>
    <xf numFmtId="0" fontId="0" fillId="10" borderId="12" xfId="0" applyFill="1" applyBorder="1"/>
    <xf numFmtId="0" fontId="13" fillId="10" borderId="0" xfId="0" applyFont="1" applyFill="1" applyBorder="1" applyAlignment="1">
      <alignment vertical="top" wrapText="1"/>
    </xf>
    <xf numFmtId="0" fontId="13" fillId="10" borderId="44" xfId="0" applyFont="1" applyFill="1" applyBorder="1" applyAlignment="1">
      <alignment vertical="top" wrapText="1"/>
    </xf>
    <xf numFmtId="166" fontId="16" fillId="8" borderId="35" xfId="0" applyNumberFormat="1" applyFont="1" applyFill="1" applyBorder="1" applyAlignment="1">
      <alignment horizontal="left"/>
    </xf>
    <xf numFmtId="166" fontId="16" fillId="8" borderId="5" xfId="0" applyNumberFormat="1" applyFont="1" applyFill="1" applyBorder="1" applyAlignment="1">
      <alignment horizontal="left"/>
    </xf>
    <xf numFmtId="166" fontId="16" fillId="8" borderId="21" xfId="0" applyNumberFormat="1" applyFont="1" applyFill="1" applyBorder="1" applyAlignment="1">
      <alignment horizontal="left"/>
    </xf>
    <xf numFmtId="0" fontId="13" fillId="10" borderId="46" xfId="0" applyFont="1" applyFill="1" applyBorder="1" applyAlignment="1">
      <alignment horizontal="left" wrapText="1"/>
    </xf>
    <xf numFmtId="0" fontId="13" fillId="10" borderId="0" xfId="0" applyFont="1" applyFill="1" applyBorder="1" applyAlignment="1">
      <alignment horizontal="left" wrapText="1"/>
    </xf>
    <xf numFmtId="0" fontId="13" fillId="10" borderId="46" xfId="0" applyFont="1" applyFill="1" applyBorder="1" applyAlignment="1">
      <alignment horizontal="left" vertical="top" wrapText="1"/>
    </xf>
    <xf numFmtId="0" fontId="13" fillId="10" borderId="0" xfId="0" applyFont="1" applyFill="1" applyBorder="1" applyAlignment="1">
      <alignment horizontal="left" vertical="top" wrapText="1"/>
    </xf>
    <xf numFmtId="0" fontId="13" fillId="10" borderId="35" xfId="0" applyFont="1" applyFill="1" applyBorder="1" applyAlignment="1">
      <alignment horizontal="center" vertical="center" wrapText="1"/>
    </xf>
    <xf numFmtId="0" fontId="13" fillId="10" borderId="21" xfId="0" applyFont="1" applyFill="1" applyBorder="1" applyAlignment="1">
      <alignment horizontal="center" vertical="center" wrapText="1"/>
    </xf>
    <xf numFmtId="0" fontId="13" fillId="10" borderId="35" xfId="0" applyFont="1" applyFill="1" applyBorder="1" applyAlignment="1">
      <alignment horizontal="center"/>
    </xf>
    <xf numFmtId="0" fontId="13" fillId="10" borderId="21" xfId="0" applyFont="1" applyFill="1" applyBorder="1" applyAlignment="1">
      <alignment horizontal="center"/>
    </xf>
    <xf numFmtId="0" fontId="0" fillId="10" borderId="35" xfId="0" applyFill="1" applyBorder="1" applyAlignment="1">
      <alignment horizontal="center"/>
    </xf>
    <xf numFmtId="0" fontId="0" fillId="10" borderId="21" xfId="0" applyFill="1" applyBorder="1" applyAlignment="1">
      <alignment horizontal="center"/>
    </xf>
    <xf numFmtId="2" fontId="16" fillId="8" borderId="35" xfId="0" applyNumberFormat="1" applyFont="1" applyFill="1" applyBorder="1" applyAlignment="1">
      <alignment horizontal="center"/>
    </xf>
    <xf numFmtId="2" fontId="16" fillId="8" borderId="21" xfId="0" applyNumberFormat="1" applyFont="1" applyFill="1" applyBorder="1" applyAlignment="1">
      <alignment horizontal="center"/>
    </xf>
    <xf numFmtId="0" fontId="28" fillId="10" borderId="0" xfId="0" applyFont="1" applyFill="1" applyAlignment="1">
      <alignment horizontal="left"/>
    </xf>
    <xf numFmtId="1" fontId="16" fillId="8" borderId="35" xfId="0" applyNumberFormat="1" applyFont="1" applyFill="1" applyBorder="1" applyAlignment="1">
      <alignment horizontal="center"/>
    </xf>
    <xf numFmtId="1" fontId="16" fillId="8" borderId="21" xfId="0" applyNumberFormat="1" applyFont="1" applyFill="1" applyBorder="1" applyAlignment="1">
      <alignment horizontal="center"/>
    </xf>
    <xf numFmtId="2" fontId="16" fillId="8" borderId="6" xfId="0" applyNumberFormat="1" applyFont="1" applyFill="1" applyBorder="1" applyAlignment="1">
      <alignment horizontal="center"/>
    </xf>
    <xf numFmtId="165" fontId="16" fillId="8" borderId="6" xfId="0" applyNumberFormat="1" applyFont="1" applyFill="1" applyBorder="1" applyAlignment="1">
      <alignment horizontal="center"/>
    </xf>
    <xf numFmtId="165" fontId="16" fillId="8" borderId="35" xfId="0" applyNumberFormat="1" applyFont="1" applyFill="1" applyBorder="1" applyAlignment="1">
      <alignment horizontal="center"/>
    </xf>
    <xf numFmtId="165" fontId="16" fillId="8" borderId="21" xfId="0" applyNumberFormat="1" applyFont="1" applyFill="1" applyBorder="1" applyAlignment="1">
      <alignment horizontal="center"/>
    </xf>
    <xf numFmtId="167" fontId="16" fillId="8" borderId="35" xfId="0" applyNumberFormat="1" applyFont="1" applyFill="1" applyBorder="1" applyAlignment="1">
      <alignment horizontal="center"/>
    </xf>
    <xf numFmtId="167" fontId="16" fillId="8" borderId="21" xfId="0" applyNumberFormat="1" applyFont="1" applyFill="1" applyBorder="1" applyAlignment="1">
      <alignment horizontal="center"/>
    </xf>
    <xf numFmtId="1" fontId="16" fillId="8" borderId="6" xfId="0" applyNumberFormat="1" applyFont="1" applyFill="1" applyBorder="1" applyAlignment="1">
      <alignment horizontal="center"/>
    </xf>
    <xf numFmtId="0" fontId="24" fillId="10" borderId="0" xfId="0" applyFont="1" applyFill="1" applyAlignment="1">
      <alignment horizontal="left" vertical="top"/>
    </xf>
    <xf numFmtId="0" fontId="24" fillId="10" borderId="44" xfId="0" applyFont="1" applyFill="1" applyBorder="1" applyAlignment="1">
      <alignment horizontal="left" vertical="top"/>
    </xf>
    <xf numFmtId="0" fontId="43" fillId="0" borderId="7" xfId="0" applyFont="1" applyFill="1" applyBorder="1" applyAlignment="1">
      <alignment horizontal="center"/>
    </xf>
    <xf numFmtId="0" fontId="39" fillId="0" borderId="8" xfId="0" applyFont="1" applyFill="1" applyBorder="1" applyAlignment="1">
      <alignment horizontal="center"/>
    </xf>
    <xf numFmtId="0" fontId="39" fillId="0" borderId="9" xfId="0" applyFont="1" applyFill="1" applyBorder="1" applyAlignment="1">
      <alignment horizontal="center"/>
    </xf>
  </cellXfs>
  <cellStyles count="118">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xfId="10" builtinId="8"/>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Overskrift 1" xfId="5" builtinId="16"/>
    <cellStyle name="Overskrift 3" xfId="6" builtinId="18"/>
  </cellStyles>
  <dxfs count="8">
    <dxf>
      <fill>
        <patternFill>
          <bgColor rgb="FFFF0000"/>
        </patternFill>
      </fill>
    </dxf>
    <dxf>
      <fill>
        <patternFill>
          <bgColor rgb="FFFFFF00"/>
        </patternFill>
      </fill>
    </dxf>
    <dxf>
      <font>
        <color theme="0"/>
      </font>
    </dxf>
    <dxf>
      <font>
        <color theme="0"/>
      </font>
    </dxf>
    <dxf>
      <font>
        <color theme="0"/>
      </font>
    </dxf>
    <dxf>
      <font>
        <color theme="0"/>
      </font>
    </dxf>
    <dxf>
      <fill>
        <patternFill>
          <bgColor theme="5"/>
        </patternFill>
      </fill>
    </dxf>
    <dxf>
      <fill>
        <patternFill>
          <bgColor theme="6" tint="0.39994506668294322"/>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7058025</xdr:colOff>
      <xdr:row>4</xdr:row>
      <xdr:rowOff>1171575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0"/>
          <a:ext cx="70580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4705350</xdr:colOff>
      <xdr:row>4</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zoomScaleNormal="100" workbookViewId="0">
      <selection activeCell="A3" sqref="A3"/>
    </sheetView>
  </sheetViews>
  <sheetFormatPr defaultColWidth="9.140625" defaultRowHeight="12.75"/>
  <cols>
    <col min="1" max="1" width="131.5703125" customWidth="1"/>
  </cols>
  <sheetData>
    <row r="1" spans="1:1" ht="21.75" customHeight="1" thickBot="1">
      <c r="A1" s="35" t="s">
        <v>166</v>
      </c>
    </row>
    <row r="2" spans="1:1" ht="21" thickTop="1" thickBot="1">
      <c r="A2" s="36" t="s">
        <v>375</v>
      </c>
    </row>
    <row r="3" spans="1:1" ht="240.75" customHeight="1" thickTop="1">
      <c r="A3" s="32" t="s">
        <v>303</v>
      </c>
    </row>
    <row r="4" spans="1:1" ht="16.5" customHeight="1" thickBot="1">
      <c r="A4" s="37" t="s">
        <v>153</v>
      </c>
    </row>
    <row r="5" spans="1:1" ht="100.5" customHeight="1">
      <c r="A5" s="33"/>
    </row>
    <row r="6" spans="1:1" ht="30">
      <c r="A6" s="97" t="s">
        <v>181</v>
      </c>
    </row>
    <row r="7" spans="1:1" ht="30">
      <c r="A7" s="98" t="s">
        <v>182</v>
      </c>
    </row>
    <row r="8" spans="1:1">
      <c r="A8" s="38"/>
    </row>
    <row r="9" spans="1:1" ht="20.25" thickBot="1">
      <c r="A9" s="36" t="s">
        <v>158</v>
      </c>
    </row>
    <row r="10" spans="1:1" ht="62.25" customHeight="1" thickTop="1">
      <c r="A10" s="33" t="s">
        <v>305</v>
      </c>
    </row>
    <row r="11" spans="1:1">
      <c r="A11" s="38"/>
    </row>
    <row r="12" spans="1:1" ht="20.25" thickBot="1">
      <c r="A12" s="36" t="s">
        <v>159</v>
      </c>
    </row>
    <row r="13" spans="1:1" ht="13.5" thickTop="1">
      <c r="A13" s="33" t="s">
        <v>167</v>
      </c>
    </row>
    <row r="14" spans="1:1">
      <c r="A14" s="38"/>
    </row>
    <row r="15" spans="1:1" ht="20.25" thickBot="1">
      <c r="A15" s="36" t="s">
        <v>160</v>
      </c>
    </row>
    <row r="16" spans="1:1" ht="13.5" thickTop="1">
      <c r="A16" s="33" t="s">
        <v>161</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Q36"/>
  <sheetViews>
    <sheetView tabSelected="1" zoomScale="80" zoomScaleNormal="80" workbookViewId="0">
      <selection activeCell="F15" sqref="F15"/>
    </sheetView>
  </sheetViews>
  <sheetFormatPr defaultColWidth="9.140625" defaultRowHeight="12.75"/>
  <cols>
    <col min="1" max="1" width="28.1406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28515625" customWidth="1"/>
    <col min="10" max="10" width="13.140625" customWidth="1"/>
    <col min="11" max="11" width="11.7109375" customWidth="1"/>
    <col min="12" max="12" width="20" customWidth="1"/>
    <col min="13" max="13" width="20.42578125" customWidth="1"/>
    <col min="14" max="14" width="20.5703125" customWidth="1"/>
    <col min="15" max="15" width="19.140625" customWidth="1"/>
    <col min="16" max="16" width="12.85546875" customWidth="1"/>
    <col min="17" max="17" width="34.28515625" customWidth="1"/>
  </cols>
  <sheetData>
    <row r="1" spans="1:17" ht="15">
      <c r="A1" s="14" t="s">
        <v>169</v>
      </c>
      <c r="B1" s="11"/>
      <c r="C1" s="17"/>
      <c r="D1" s="17"/>
      <c r="E1" s="17"/>
      <c r="F1" s="17"/>
      <c r="G1" s="17"/>
      <c r="H1" s="17"/>
      <c r="I1" s="17"/>
      <c r="J1" s="17"/>
      <c r="K1" s="17"/>
      <c r="L1" s="17"/>
      <c r="M1" s="17"/>
      <c r="N1" s="17"/>
      <c r="O1" s="17"/>
      <c r="P1" s="17"/>
      <c r="Q1" s="17"/>
    </row>
    <row r="2" spans="1:17" ht="15">
      <c r="A2" s="14" t="s">
        <v>164</v>
      </c>
      <c r="B2" s="12"/>
      <c r="C2" s="17"/>
      <c r="D2" s="17"/>
      <c r="E2" s="17"/>
      <c r="F2" s="17"/>
      <c r="G2" s="17"/>
      <c r="H2" s="17"/>
      <c r="I2" s="17"/>
      <c r="J2" s="17"/>
      <c r="K2" s="17"/>
      <c r="L2" s="17"/>
      <c r="M2" s="17"/>
      <c r="N2" s="17"/>
      <c r="O2" s="17"/>
      <c r="P2" s="17"/>
      <c r="Q2" s="17"/>
    </row>
    <row r="3" spans="1:17" ht="15">
      <c r="A3" s="14" t="s">
        <v>165</v>
      </c>
      <c r="B3" s="11"/>
      <c r="C3" s="17"/>
      <c r="D3" s="17"/>
      <c r="E3" s="17"/>
      <c r="F3" s="17"/>
      <c r="G3" s="17"/>
      <c r="H3" s="17"/>
      <c r="I3" s="17"/>
      <c r="J3" s="17"/>
      <c r="K3" s="17"/>
      <c r="L3" s="17"/>
      <c r="M3" s="17"/>
      <c r="N3" s="17"/>
      <c r="O3" s="17"/>
      <c r="P3" s="17"/>
      <c r="Q3" s="17"/>
    </row>
    <row r="4" spans="1:17" ht="15">
      <c r="A4" s="14" t="s">
        <v>409</v>
      </c>
      <c r="B4" s="11"/>
      <c r="C4" s="111" t="s">
        <v>137</v>
      </c>
      <c r="D4" s="18"/>
      <c r="E4" s="18"/>
      <c r="F4" s="18"/>
      <c r="G4" s="18"/>
      <c r="H4" s="18"/>
      <c r="I4" s="18"/>
      <c r="J4" s="18"/>
      <c r="K4" s="18"/>
      <c r="L4" s="18"/>
      <c r="M4" s="18"/>
      <c r="N4" s="18"/>
      <c r="O4" s="18"/>
      <c r="P4" s="18"/>
      <c r="Q4" s="18"/>
    </row>
    <row r="5" spans="1:17" ht="90.75" thickBot="1">
      <c r="A5" s="15" t="s">
        <v>171</v>
      </c>
      <c r="B5" s="16" t="s">
        <v>170</v>
      </c>
      <c r="C5" s="99" t="s">
        <v>168</v>
      </c>
      <c r="D5" s="16" t="s">
        <v>163</v>
      </c>
      <c r="E5" s="116" t="s">
        <v>304</v>
      </c>
      <c r="F5" s="121" t="s">
        <v>300</v>
      </c>
      <c r="G5" s="112" t="s">
        <v>299</v>
      </c>
      <c r="H5" s="112" t="s">
        <v>301</v>
      </c>
      <c r="I5" s="309" t="s">
        <v>388</v>
      </c>
      <c r="J5" s="19" t="s">
        <v>157</v>
      </c>
      <c r="K5" s="309" t="s">
        <v>302</v>
      </c>
      <c r="L5" s="309" t="s">
        <v>410</v>
      </c>
      <c r="M5" s="309" t="s">
        <v>411</v>
      </c>
      <c r="N5" s="309" t="s">
        <v>412</v>
      </c>
      <c r="O5" s="309" t="s">
        <v>413</v>
      </c>
      <c r="P5" s="309" t="s">
        <v>179</v>
      </c>
      <c r="Q5" s="309" t="s">
        <v>162</v>
      </c>
    </row>
    <row r="6" spans="1:17" ht="15.75" thickTop="1">
      <c r="A6" s="20"/>
      <c r="B6" s="117"/>
      <c r="C6" s="314"/>
      <c r="D6" s="25"/>
      <c r="E6" s="119"/>
      <c r="F6" s="29"/>
      <c r="G6" s="29"/>
      <c r="H6" s="29"/>
      <c r="I6" s="29"/>
      <c r="J6" s="25"/>
      <c r="K6" s="29"/>
      <c r="L6" s="113"/>
      <c r="M6" s="113"/>
      <c r="N6" s="113"/>
      <c r="O6" s="25"/>
      <c r="P6" s="25"/>
      <c r="Q6" s="25"/>
    </row>
    <row r="7" spans="1:17" ht="15">
      <c r="A7" s="21"/>
      <c r="B7" s="118"/>
      <c r="C7" s="315"/>
      <c r="D7" s="26"/>
      <c r="E7" s="120"/>
      <c r="F7" s="30"/>
      <c r="G7" s="30"/>
      <c r="H7" s="30"/>
      <c r="I7" s="30"/>
      <c r="J7" s="26"/>
      <c r="K7" s="30"/>
      <c r="L7" s="114"/>
      <c r="M7" s="114"/>
      <c r="N7" s="114"/>
      <c r="O7" s="26"/>
      <c r="P7" s="26"/>
      <c r="Q7" s="26"/>
    </row>
    <row r="8" spans="1:17" ht="15">
      <c r="A8" s="21"/>
      <c r="B8" s="21"/>
      <c r="C8" s="21"/>
      <c r="D8" s="26"/>
      <c r="E8" s="27"/>
      <c r="F8" s="30"/>
      <c r="G8" s="30"/>
      <c r="H8" s="30"/>
      <c r="I8" s="30"/>
      <c r="J8" s="26"/>
      <c r="K8" s="30"/>
      <c r="L8" s="115"/>
      <c r="M8" s="114"/>
      <c r="N8" s="114"/>
      <c r="O8" s="26"/>
      <c r="P8" s="26"/>
      <c r="Q8" s="26"/>
    </row>
    <row r="9" spans="1:17" ht="15">
      <c r="A9" s="22"/>
      <c r="B9" s="22"/>
      <c r="C9" s="22"/>
      <c r="D9" s="26"/>
      <c r="E9" s="28"/>
      <c r="F9" s="30"/>
      <c r="G9" s="30"/>
      <c r="H9" s="30"/>
      <c r="I9" s="31"/>
      <c r="J9" s="26"/>
      <c r="K9" s="30"/>
      <c r="L9" s="115"/>
      <c r="M9" s="114"/>
      <c r="N9" s="114"/>
      <c r="O9" s="26"/>
      <c r="P9" s="26"/>
      <c r="Q9" s="26"/>
    </row>
    <row r="10" spans="1:17" ht="15">
      <c r="A10" s="23"/>
      <c r="B10" s="23"/>
      <c r="C10" s="24"/>
      <c r="D10" s="26"/>
      <c r="E10" s="96"/>
      <c r="F10" s="30"/>
      <c r="G10" s="30"/>
      <c r="H10" s="30"/>
      <c r="I10" s="31"/>
      <c r="J10" s="26"/>
      <c r="K10" s="30"/>
      <c r="L10" s="114"/>
      <c r="M10" s="114"/>
      <c r="N10" s="114"/>
      <c r="O10" s="26"/>
      <c r="P10" s="26"/>
      <c r="Q10" s="26"/>
    </row>
    <row r="11" spans="1:17" ht="15">
      <c r="A11" s="23"/>
      <c r="B11" s="23"/>
      <c r="C11" s="23"/>
      <c r="D11" s="26"/>
      <c r="E11" s="27"/>
      <c r="F11" s="30"/>
      <c r="G11" s="30"/>
      <c r="H11" s="30"/>
      <c r="I11" s="30"/>
      <c r="J11" s="26"/>
      <c r="K11" s="30"/>
      <c r="L11" s="114"/>
      <c r="M11" s="114"/>
      <c r="N11" s="114"/>
      <c r="O11" s="26"/>
      <c r="P11" s="26"/>
      <c r="Q11" s="26"/>
    </row>
    <row r="12" spans="1:17" ht="15">
      <c r="A12" s="23"/>
      <c r="B12" s="23"/>
      <c r="C12" s="24"/>
      <c r="D12" s="26"/>
      <c r="E12" s="27"/>
      <c r="F12" s="30"/>
      <c r="G12" s="30"/>
      <c r="H12" s="30"/>
      <c r="I12" s="30"/>
      <c r="J12" s="26"/>
      <c r="K12" s="30"/>
      <c r="L12" s="114"/>
      <c r="M12" s="114"/>
      <c r="N12" s="114"/>
      <c r="O12" s="26"/>
      <c r="P12" s="26"/>
      <c r="Q12" s="26"/>
    </row>
    <row r="13" spans="1:17" ht="15">
      <c r="A13" s="23"/>
      <c r="B13" s="23"/>
      <c r="C13" s="23"/>
      <c r="D13" s="26"/>
      <c r="E13" s="27"/>
      <c r="F13" s="30"/>
      <c r="G13" s="30"/>
      <c r="H13" s="30"/>
      <c r="I13" s="30"/>
      <c r="J13" s="26"/>
      <c r="K13" s="30"/>
      <c r="L13" s="114"/>
      <c r="M13" s="114"/>
      <c r="N13" s="114"/>
      <c r="O13" s="26"/>
      <c r="P13" s="26"/>
      <c r="Q13" s="26"/>
    </row>
    <row r="14" spans="1:17" ht="15">
      <c r="A14" s="23"/>
      <c r="B14" s="23"/>
      <c r="C14" s="23"/>
      <c r="D14" s="26"/>
      <c r="E14" s="27"/>
      <c r="F14" s="30"/>
      <c r="G14" s="30"/>
      <c r="H14" s="30"/>
      <c r="I14" s="30"/>
      <c r="J14" s="26"/>
      <c r="K14" s="30"/>
      <c r="L14" s="114"/>
      <c r="M14" s="114"/>
      <c r="N14" s="114"/>
      <c r="O14" s="26"/>
      <c r="P14" s="26"/>
      <c r="Q14" s="26"/>
    </row>
    <row r="15" spans="1:17" ht="15">
      <c r="A15" s="23"/>
      <c r="B15" s="23"/>
      <c r="C15" s="23"/>
      <c r="D15" s="26"/>
      <c r="E15" s="27"/>
      <c r="F15" s="30"/>
      <c r="G15" s="30"/>
      <c r="H15" s="30"/>
      <c r="I15" s="30"/>
      <c r="J15" s="26"/>
      <c r="K15" s="30"/>
      <c r="L15" s="114"/>
      <c r="M15" s="114"/>
      <c r="N15" s="114"/>
      <c r="O15" s="26"/>
      <c r="P15" s="26"/>
      <c r="Q15" s="26"/>
    </row>
    <row r="16" spans="1:17" ht="15">
      <c r="A16" s="23"/>
      <c r="B16" s="23"/>
      <c r="C16" s="23"/>
      <c r="D16" s="26"/>
      <c r="E16" s="27"/>
      <c r="F16" s="30"/>
      <c r="G16" s="30"/>
      <c r="H16" s="30"/>
      <c r="I16" s="30"/>
      <c r="J16" s="26"/>
      <c r="K16" s="30"/>
      <c r="L16" s="114"/>
      <c r="M16" s="114"/>
      <c r="N16" s="114"/>
      <c r="O16" s="26"/>
      <c r="P16" s="26"/>
      <c r="Q16" s="26"/>
    </row>
    <row r="17" spans="1:17" ht="15">
      <c r="A17" s="23"/>
      <c r="B17" s="23"/>
      <c r="C17" s="23"/>
      <c r="D17" s="26"/>
      <c r="E17" s="27"/>
      <c r="F17" s="30"/>
      <c r="G17" s="30"/>
      <c r="H17" s="30"/>
      <c r="I17" s="30"/>
      <c r="J17" s="26"/>
      <c r="K17" s="30"/>
      <c r="L17" s="114"/>
      <c r="M17" s="114"/>
      <c r="N17" s="114"/>
      <c r="O17" s="26"/>
      <c r="P17" s="26"/>
      <c r="Q17" s="26"/>
    </row>
    <row r="18" spans="1:17" ht="15">
      <c r="A18" s="23"/>
      <c r="B18" s="23"/>
      <c r="C18" s="23"/>
      <c r="D18" s="26"/>
      <c r="E18" s="27"/>
      <c r="F18" s="30"/>
      <c r="G18" s="30"/>
      <c r="H18" s="30"/>
      <c r="I18" s="30"/>
      <c r="J18" s="26"/>
      <c r="K18" s="30"/>
      <c r="L18" s="114"/>
      <c r="M18" s="114"/>
      <c r="N18" s="114"/>
      <c r="O18" s="26"/>
      <c r="P18" s="26"/>
      <c r="Q18" s="26"/>
    </row>
    <row r="19" spans="1:17" ht="15">
      <c r="A19" s="23"/>
      <c r="B19" s="23"/>
      <c r="C19" s="23"/>
      <c r="D19" s="26"/>
      <c r="E19" s="27"/>
      <c r="F19" s="30"/>
      <c r="G19" s="30"/>
      <c r="H19" s="30"/>
      <c r="I19" s="30"/>
      <c r="J19" s="26"/>
      <c r="K19" s="30"/>
      <c r="L19" s="114"/>
      <c r="M19" s="114"/>
      <c r="N19" s="114"/>
      <c r="O19" s="26"/>
      <c r="P19" s="26"/>
      <c r="Q19" s="26"/>
    </row>
    <row r="20" spans="1:17" ht="15">
      <c r="A20" s="23"/>
      <c r="B20" s="23"/>
      <c r="C20" s="23"/>
      <c r="D20" s="26"/>
      <c r="E20" s="27"/>
      <c r="F20" s="30"/>
      <c r="G20" s="30"/>
      <c r="H20" s="30"/>
      <c r="I20" s="30"/>
      <c r="J20" s="26"/>
      <c r="K20" s="30"/>
      <c r="L20" s="114"/>
      <c r="M20" s="114"/>
      <c r="N20" s="114"/>
      <c r="O20" s="26"/>
      <c r="P20" s="26"/>
      <c r="Q20" s="26"/>
    </row>
    <row r="21" spans="1:17" ht="15">
      <c r="A21" s="23"/>
      <c r="B21" s="23"/>
      <c r="C21" s="23"/>
      <c r="D21" s="26"/>
      <c r="E21" s="27"/>
      <c r="F21" s="30"/>
      <c r="G21" s="30"/>
      <c r="H21" s="30"/>
      <c r="I21" s="30"/>
      <c r="J21" s="26"/>
      <c r="K21" s="30"/>
      <c r="L21" s="114"/>
      <c r="M21" s="114"/>
      <c r="N21" s="114"/>
      <c r="O21" s="26"/>
      <c r="P21" s="26"/>
      <c r="Q21" s="26"/>
    </row>
    <row r="22" spans="1:17" ht="15">
      <c r="A22" s="23"/>
      <c r="B22" s="23"/>
      <c r="C22" s="23"/>
      <c r="D22" s="26"/>
      <c r="E22" s="27"/>
      <c r="F22" s="30"/>
      <c r="G22" s="30"/>
      <c r="H22" s="30"/>
      <c r="I22" s="30"/>
      <c r="J22" s="26"/>
      <c r="K22" s="30"/>
      <c r="L22" s="114"/>
      <c r="M22" s="114"/>
      <c r="N22" s="114"/>
      <c r="O22" s="26"/>
      <c r="P22" s="26"/>
      <c r="Q22" s="26"/>
    </row>
    <row r="23" spans="1:17" ht="15">
      <c r="A23" s="23"/>
      <c r="B23" s="23"/>
      <c r="C23" s="23"/>
      <c r="D23" s="26"/>
      <c r="E23" s="27"/>
      <c r="F23" s="30"/>
      <c r="G23" s="30"/>
      <c r="H23" s="30"/>
      <c r="I23" s="30"/>
      <c r="J23" s="26"/>
      <c r="K23" s="30"/>
      <c r="L23" s="114"/>
      <c r="M23" s="114"/>
      <c r="N23" s="114"/>
      <c r="O23" s="26"/>
      <c r="P23" s="26"/>
      <c r="Q23" s="26"/>
    </row>
    <row r="24" spans="1:17" ht="15">
      <c r="A24" s="23"/>
      <c r="B24" s="23"/>
      <c r="C24" s="23"/>
      <c r="D24" s="26"/>
      <c r="E24" s="27"/>
      <c r="F24" s="30"/>
      <c r="G24" s="30"/>
      <c r="H24" s="30"/>
      <c r="I24" s="30"/>
      <c r="J24" s="26"/>
      <c r="K24" s="30"/>
      <c r="L24" s="114"/>
      <c r="M24" s="114"/>
      <c r="N24" s="114"/>
      <c r="O24" s="26"/>
      <c r="P24" s="26"/>
      <c r="Q24" s="26"/>
    </row>
    <row r="25" spans="1:17" ht="15">
      <c r="A25" s="23"/>
      <c r="B25" s="23"/>
      <c r="C25" s="23"/>
      <c r="D25" s="26"/>
      <c r="E25" s="27"/>
      <c r="F25" s="30"/>
      <c r="G25" s="30"/>
      <c r="H25" s="30"/>
      <c r="I25" s="30"/>
      <c r="J25" s="26"/>
      <c r="K25" s="30"/>
      <c r="L25" s="114"/>
      <c r="M25" s="114"/>
      <c r="N25" s="114"/>
      <c r="O25" s="26"/>
      <c r="P25" s="26"/>
      <c r="Q25" s="26"/>
    </row>
    <row r="26" spans="1:17" ht="15">
      <c r="A26" s="23"/>
      <c r="B26" s="23"/>
      <c r="C26" s="23"/>
      <c r="D26" s="26"/>
      <c r="E26" s="27"/>
      <c r="F26" s="30"/>
      <c r="G26" s="30"/>
      <c r="H26" s="30"/>
      <c r="I26" s="30"/>
      <c r="J26" s="26"/>
      <c r="K26" s="30"/>
      <c r="L26" s="114"/>
      <c r="M26" s="114"/>
      <c r="N26" s="114"/>
      <c r="O26" s="26"/>
      <c r="P26" s="26"/>
      <c r="Q26" s="26"/>
    </row>
    <row r="27" spans="1:17" ht="15">
      <c r="A27" s="23"/>
      <c r="B27" s="23"/>
      <c r="C27" s="23"/>
      <c r="D27" s="26"/>
      <c r="E27" s="27"/>
      <c r="F27" s="30"/>
      <c r="G27" s="30"/>
      <c r="H27" s="30"/>
      <c r="I27" s="30"/>
      <c r="J27" s="26"/>
      <c r="K27" s="30"/>
      <c r="L27" s="114"/>
      <c r="M27" s="114"/>
      <c r="N27" s="114"/>
      <c r="O27" s="26"/>
      <c r="P27" s="26"/>
      <c r="Q27" s="26"/>
    </row>
    <row r="28" spans="1:17" ht="15">
      <c r="A28" s="23"/>
      <c r="B28" s="23"/>
      <c r="C28" s="23"/>
      <c r="D28" s="26"/>
      <c r="E28" s="27"/>
      <c r="F28" s="30"/>
      <c r="G28" s="30"/>
      <c r="H28" s="30"/>
      <c r="I28" s="30"/>
      <c r="J28" s="26"/>
      <c r="K28" s="30"/>
      <c r="L28" s="114"/>
      <c r="M28" s="114"/>
      <c r="N28" s="114"/>
      <c r="O28" s="26"/>
      <c r="P28" s="26"/>
      <c r="Q28" s="26"/>
    </row>
    <row r="29" spans="1:17" ht="15">
      <c r="A29" s="23"/>
      <c r="B29" s="23"/>
      <c r="C29" s="23"/>
      <c r="D29" s="26"/>
      <c r="E29" s="27"/>
      <c r="F29" s="30"/>
      <c r="G29" s="30"/>
      <c r="H29" s="30"/>
      <c r="I29" s="30"/>
      <c r="J29" s="26"/>
      <c r="K29" s="30"/>
      <c r="L29" s="114"/>
      <c r="M29" s="114"/>
      <c r="N29" s="114"/>
      <c r="O29" s="26"/>
      <c r="P29" s="26"/>
      <c r="Q29" s="26"/>
    </row>
    <row r="30" spans="1:17" ht="15">
      <c r="A30" s="23"/>
      <c r="B30" s="23"/>
      <c r="C30" s="23"/>
      <c r="D30" s="26"/>
      <c r="E30" s="27"/>
      <c r="F30" s="30"/>
      <c r="G30" s="30"/>
      <c r="H30" s="30"/>
      <c r="I30" s="30"/>
      <c r="J30" s="26"/>
      <c r="K30" s="30"/>
      <c r="L30" s="114"/>
      <c r="M30" s="114"/>
      <c r="N30" s="114"/>
      <c r="O30" s="26"/>
      <c r="P30" s="26"/>
      <c r="Q30" s="26"/>
    </row>
    <row r="31" spans="1:17" ht="15">
      <c r="A31" s="23"/>
      <c r="B31" s="23"/>
      <c r="C31" s="23"/>
      <c r="D31" s="26"/>
      <c r="E31" s="27"/>
      <c r="F31" s="30"/>
      <c r="G31" s="30"/>
      <c r="H31" s="30"/>
      <c r="I31" s="30"/>
      <c r="J31" s="26"/>
      <c r="K31" s="30"/>
      <c r="L31" s="114"/>
      <c r="M31" s="114"/>
      <c r="N31" s="114"/>
      <c r="O31" s="26"/>
      <c r="P31" s="26"/>
      <c r="Q31" s="26"/>
    </row>
    <row r="32" spans="1:17" ht="15">
      <c r="A32" s="23"/>
      <c r="B32" s="23"/>
      <c r="C32" s="23"/>
      <c r="D32" s="26"/>
      <c r="E32" s="27"/>
      <c r="F32" s="30"/>
      <c r="G32" s="30"/>
      <c r="H32" s="30"/>
      <c r="I32" s="30"/>
      <c r="J32" s="26"/>
      <c r="K32" s="30"/>
      <c r="L32" s="114"/>
      <c r="M32" s="114"/>
      <c r="N32" s="114"/>
      <c r="O32" s="26"/>
      <c r="P32" s="26"/>
      <c r="Q32" s="26"/>
    </row>
    <row r="33" spans="1:17" ht="15">
      <c r="A33" s="23"/>
      <c r="B33" s="23"/>
      <c r="C33" s="23"/>
      <c r="D33" s="26"/>
      <c r="E33" s="27"/>
      <c r="F33" s="30"/>
      <c r="G33" s="30"/>
      <c r="H33" s="30"/>
      <c r="I33" s="30"/>
      <c r="J33" s="26"/>
      <c r="K33" s="30"/>
      <c r="L33" s="114"/>
      <c r="M33" s="114"/>
      <c r="N33" s="114"/>
      <c r="O33" s="26"/>
      <c r="P33" s="26"/>
      <c r="Q33" s="26"/>
    </row>
    <row r="34" spans="1:17" ht="15">
      <c r="A34" s="23"/>
      <c r="B34" s="23"/>
      <c r="C34" s="23"/>
      <c r="D34" s="26"/>
      <c r="E34" s="27"/>
      <c r="F34" s="30"/>
      <c r="G34" s="30"/>
      <c r="H34" s="30"/>
      <c r="I34" s="30"/>
      <c r="J34" s="26"/>
      <c r="K34" s="30"/>
      <c r="L34" s="114"/>
      <c r="M34" s="114"/>
      <c r="N34" s="114"/>
      <c r="O34" s="26"/>
      <c r="P34" s="26"/>
      <c r="Q34" s="26"/>
    </row>
    <row r="35" spans="1:17" ht="15">
      <c r="A35" s="23"/>
      <c r="B35" s="23"/>
      <c r="C35" s="23"/>
      <c r="D35" s="26"/>
      <c r="E35" s="27"/>
      <c r="F35" s="30"/>
      <c r="G35" s="30"/>
      <c r="H35" s="30"/>
      <c r="I35" s="30"/>
      <c r="J35" s="26"/>
      <c r="K35" s="30"/>
      <c r="L35" s="114"/>
      <c r="M35" s="114"/>
      <c r="N35" s="114"/>
      <c r="O35" s="26"/>
      <c r="P35" s="26"/>
      <c r="Q35" s="26"/>
    </row>
    <row r="36" spans="1:17" ht="15">
      <c r="A36" s="23"/>
      <c r="B36" s="23"/>
      <c r="C36" s="23"/>
      <c r="D36" s="26"/>
      <c r="E36" s="27"/>
      <c r="F36" s="30"/>
      <c r="G36" s="30"/>
      <c r="H36" s="30"/>
      <c r="I36" s="30"/>
      <c r="J36" s="26"/>
      <c r="K36" s="30"/>
      <c r="L36" s="114"/>
      <c r="M36" s="114"/>
      <c r="N36" s="114"/>
      <c r="O36" s="26"/>
      <c r="P36" s="26"/>
      <c r="Q36" s="26"/>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 right="0.7" top="0.75" bottom="0.75" header="0.3" footer="0.3"/>
  <pageSetup paperSize="9" scale="70" orientation="landscape" r:id="rId2"/>
  <headerFooter>
    <oddHeader>&amp;LVersion 2, 20210121
Author Terhi Uusitalo
Review Trine Pedersen&amp;CFormula&amp;RCleaning products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'CDV &amp; Degradability 2016'!$I$67:$I$75</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T78"/>
  <sheetViews>
    <sheetView zoomScale="70" zoomScaleNormal="70" workbookViewId="0">
      <selection activeCell="R37" sqref="R37"/>
    </sheetView>
  </sheetViews>
  <sheetFormatPr defaultColWidth="9.140625" defaultRowHeight="12.75"/>
  <cols>
    <col min="1" max="1" width="8.7109375" customWidth="1"/>
    <col min="2" max="2" width="44.5703125" customWidth="1"/>
    <col min="3" max="3" width="38.140625" customWidth="1"/>
    <col min="4" max="4" width="34.42578125" style="2" customWidth="1"/>
    <col min="5" max="5" width="12.28515625" style="2" customWidth="1"/>
    <col min="6" max="6" width="19.28515625" style="2" customWidth="1"/>
    <col min="7" max="7" width="7.85546875" style="2" customWidth="1"/>
    <col min="8" max="8" width="11.7109375" customWidth="1"/>
    <col min="9" max="9" width="17.85546875" customWidth="1"/>
    <col min="10" max="10" width="15.7109375" customWidth="1"/>
    <col min="11" max="11" width="13.5703125" customWidth="1"/>
    <col min="12" max="13" width="17.42578125" customWidth="1"/>
    <col min="14" max="14" width="13.7109375" customWidth="1"/>
    <col min="15" max="15" width="16.42578125" customWidth="1"/>
    <col min="16" max="16" width="14" customWidth="1"/>
    <col min="17" max="17" width="12.5703125" customWidth="1"/>
  </cols>
  <sheetData>
    <row r="1" spans="1:17" ht="27.75" customHeight="1">
      <c r="A1" s="342" t="s">
        <v>417</v>
      </c>
      <c r="B1" s="342"/>
      <c r="C1" s="342"/>
      <c r="D1" s="342"/>
      <c r="E1" s="342"/>
      <c r="F1" s="342"/>
      <c r="G1" s="342"/>
      <c r="H1" s="342"/>
      <c r="I1" s="342"/>
      <c r="J1" s="48"/>
      <c r="K1" s="48"/>
      <c r="L1" s="48"/>
      <c r="M1" s="48"/>
      <c r="N1" s="48"/>
      <c r="O1" s="48"/>
      <c r="P1" s="48"/>
      <c r="Q1" s="48"/>
    </row>
    <row r="2" spans="1:17">
      <c r="A2" s="48"/>
      <c r="B2" s="48"/>
      <c r="C2" s="48"/>
      <c r="D2" s="48"/>
      <c r="E2" s="48"/>
      <c r="F2" s="48"/>
      <c r="G2" s="48"/>
      <c r="H2" s="48"/>
      <c r="I2" s="48"/>
      <c r="J2" s="48"/>
      <c r="K2" s="48"/>
      <c r="L2" s="48"/>
      <c r="M2" s="48"/>
      <c r="N2" s="48"/>
      <c r="O2" s="48"/>
      <c r="P2" s="48"/>
      <c r="Q2" s="48"/>
    </row>
    <row r="3" spans="1:17">
      <c r="A3" s="48"/>
      <c r="B3" s="49" t="s">
        <v>131</v>
      </c>
      <c r="C3" s="50" t="str">
        <f>IF(Formula!B1=0,"",Formula!B1)</f>
        <v/>
      </c>
      <c r="D3" s="50" t="s">
        <v>180</v>
      </c>
      <c r="E3" s="51">
        <f>Formula!B4</f>
        <v>0</v>
      </c>
      <c r="F3" s="38" t="s">
        <v>137</v>
      </c>
      <c r="G3" s="310"/>
      <c r="H3" s="310"/>
      <c r="I3" s="34"/>
      <c r="J3" s="48"/>
      <c r="K3" s="34"/>
      <c r="L3" s="48"/>
      <c r="M3" s="48"/>
      <c r="N3" s="52"/>
      <c r="O3" s="48"/>
      <c r="P3" s="48"/>
      <c r="Q3" s="48"/>
    </row>
    <row r="4" spans="1:17">
      <c r="A4" s="48"/>
      <c r="B4" s="53" t="s">
        <v>125</v>
      </c>
      <c r="C4" s="50" t="str">
        <f>IF(Formula!B2=0,"",Formula!B2)</f>
        <v/>
      </c>
      <c r="D4" s="310"/>
      <c r="E4" s="310"/>
      <c r="F4" s="310"/>
      <c r="G4" s="310"/>
      <c r="H4" s="310"/>
      <c r="I4" s="310"/>
      <c r="J4" s="48"/>
      <c r="K4" s="34"/>
      <c r="L4" s="48"/>
      <c r="M4" s="48"/>
      <c r="N4" s="48"/>
      <c r="O4" s="48"/>
      <c r="P4" s="48"/>
      <c r="Q4" s="48"/>
    </row>
    <row r="5" spans="1:17" ht="25.5">
      <c r="A5" s="34" t="s">
        <v>123</v>
      </c>
      <c r="B5" s="54" t="s">
        <v>139</v>
      </c>
      <c r="C5" s="54" t="s">
        <v>168</v>
      </c>
      <c r="D5" s="55" t="s">
        <v>172</v>
      </c>
      <c r="E5" s="55" t="s">
        <v>130</v>
      </c>
      <c r="F5" s="55" t="s">
        <v>9</v>
      </c>
      <c r="G5" s="56" t="s">
        <v>3</v>
      </c>
      <c r="H5" s="57" t="s">
        <v>143</v>
      </c>
      <c r="I5" s="58" t="s">
        <v>396</v>
      </c>
      <c r="J5" s="58" t="s">
        <v>0</v>
      </c>
      <c r="K5" s="58" t="s">
        <v>1</v>
      </c>
      <c r="L5" s="58" t="s">
        <v>124</v>
      </c>
      <c r="M5" s="57" t="s">
        <v>397</v>
      </c>
      <c r="N5" s="57" t="s">
        <v>398</v>
      </c>
      <c r="O5" s="57" t="s">
        <v>399</v>
      </c>
      <c r="P5" s="306" t="s">
        <v>401</v>
      </c>
      <c r="Q5" s="48"/>
    </row>
    <row r="6" spans="1:17">
      <c r="A6" s="41" t="str">
        <f>IF(Formula!I6=0,"",Formula!I6)</f>
        <v/>
      </c>
      <c r="B6" s="42" t="str">
        <f>IF(C6="","",IF(A6="",NonDID,IFERROR(VLOOKUP(A6,'DID-list 2016'!$A$5:$K$350,2,0),Invalid)))</f>
        <v/>
      </c>
      <c r="C6" s="42" t="str">
        <f>IF(Formula!C6="","",Formula!C6)</f>
        <v/>
      </c>
      <c r="D6" s="42" t="str">
        <f>IF(Formula!E6=0,"",Formula!E6)</f>
        <v/>
      </c>
      <c r="E6" s="39" t="str">
        <f>IFERROR(VLOOKUP($A6,'DID-list 2016'!$A$7:$K$350,8,0),"")</f>
        <v/>
      </c>
      <c r="F6" s="39" t="str">
        <f>IFERROR(VLOOKUP($A6,'DID-list 2016'!$A$7:$K$350,5,0),"")</f>
        <v/>
      </c>
      <c r="G6" s="39" t="str">
        <f>IFERROR(VLOOKUP($A6,'DID-list 2016'!$A$7:$K$350,9,0),"")</f>
        <v/>
      </c>
      <c r="H6" s="43" t="str">
        <f>IF(Formula!D6*(Formula!F6/100)=0,"",Formula!D6*(Formula!F6/100))</f>
        <v/>
      </c>
      <c r="I6" s="43" t="str">
        <f t="shared" ref="I6:I35" si="0">IF(H6="","",$H6*$E$3/100)</f>
        <v/>
      </c>
      <c r="J6" s="44" t="str">
        <f>IFERROR(IF(VLOOKUP($A6,'DID-list 2016'!$A$7:$K$350,10,0)="R",0,$I6)*OR(IF(VLOOKUP($A6,'DID-list 2016'!$A$7:$K$350,10,0)="NA",0,$I6)),$I6)</f>
        <v/>
      </c>
      <c r="K6" s="44" t="str">
        <f>IFERROR(IF(VLOOKUP($A6,'DID-list 2016'!$A$7:$K$350,11,0)="Y",0,$I6)*OR(IF(VLOOKUP($A6,'DID-list 2016'!$A$7:$K$350,11,0)="NA",0,$I6)),$I6)</f>
        <v/>
      </c>
      <c r="L6" s="45" t="str">
        <f t="shared" ref="L6:L35" si="1">IFERROR($I6*$G6*1000/$E6,"")</f>
        <v/>
      </c>
      <c r="M6" s="41" t="str">
        <f>IF(I6="","",I6*Formula!L6)</f>
        <v/>
      </c>
      <c r="N6" s="41" t="str">
        <f>IF(I6="","",I6*Formula!M6)</f>
        <v/>
      </c>
      <c r="O6" s="41" t="str">
        <f>IF(I6="","",I6*Formula!N6)</f>
        <v/>
      </c>
      <c r="P6" s="41" t="str">
        <f t="shared" ref="P6" si="2">IF(100*IF(M6="",0,M6)+10*IF(N6="",0,N6)+IF(O6="",0,O6)=0,"",(100*IF(M6="",0,M6)+10*IF(N6="",0,N6)+IF(O6="",0,O6)))</f>
        <v/>
      </c>
      <c r="Q6" s="48"/>
    </row>
    <row r="7" spans="1:17">
      <c r="A7" s="41" t="str">
        <f>IF(Formula!I7=0,"",Formula!I7)</f>
        <v/>
      </c>
      <c r="B7" s="42" t="str">
        <f>IF(C7="","",IF(A7="",NonDID,IFERROR(VLOOKUP(A7,'DID-list 2016'!$A$5:$K$350,2,0),Invalid)))</f>
        <v/>
      </c>
      <c r="C7" s="42" t="str">
        <f>IF(Formula!C7="","",Formula!C7)</f>
        <v/>
      </c>
      <c r="D7" s="42" t="str">
        <f>IF(Formula!E7=0,"",Formula!E7)</f>
        <v/>
      </c>
      <c r="E7" s="39" t="str">
        <f>IFERROR(VLOOKUP($A7,'DID-list 2016'!$A$7:$K$350,8,0),"")</f>
        <v/>
      </c>
      <c r="F7" s="39" t="str">
        <f>IFERROR(VLOOKUP($A7,'DID-list 2016'!$A$7:$K$350,5,0),"")</f>
        <v/>
      </c>
      <c r="G7" s="39" t="str">
        <f>IFERROR(VLOOKUP($A7,'DID-list 2016'!$A$7:$K$350,9,0),"")</f>
        <v/>
      </c>
      <c r="H7" s="43" t="str">
        <f>IF(Formula!D7*(Formula!F7/100)=0,"",Formula!D7*(Formula!F7/100))</f>
        <v/>
      </c>
      <c r="I7" s="43" t="str">
        <f t="shared" si="0"/>
        <v/>
      </c>
      <c r="J7" s="44" t="str">
        <f>IFERROR(IF(VLOOKUP($A7,'DID-list 2016'!$A$7:$K$350,10,0)="R",0,$I7)*OR(IF(VLOOKUP($A7,'DID-list 2016'!$A$7:$K$350,10,0)="NA",0,$I7)),$I7)</f>
        <v/>
      </c>
      <c r="K7" s="44" t="str">
        <f>IFERROR(IF(VLOOKUP($A7,'DID-list 2016'!$A$7:$K$350,11,0)="Y",0,$I7)*OR(IF(VLOOKUP($A7,'DID-list 2016'!$A$7:$K$350,11,0)="NA",0,$I7)),$I7)</f>
        <v/>
      </c>
      <c r="L7" s="45" t="str">
        <f t="shared" si="1"/>
        <v/>
      </c>
      <c r="M7" s="41" t="str">
        <f>IF(I7="","",I7*Formula!L7)</f>
        <v/>
      </c>
      <c r="N7" s="41" t="str">
        <f>IF(I7="","",I7*Formula!M7)</f>
        <v/>
      </c>
      <c r="O7" s="41" t="str">
        <f>IF(I7="","",I7*Formula!N7)</f>
        <v/>
      </c>
      <c r="P7" s="41" t="str">
        <f t="shared" ref="P7:P36" si="3">IF(100*IF(M7="",0,M7)+10*IF(N7="",0,N7)+IF(O7="",0,O7)=0,"",(100*IF(M7="",0,M7)+10*IF(N7="",0,N7)+IF(O7="",0,O7)))</f>
        <v/>
      </c>
      <c r="Q7" s="48"/>
    </row>
    <row r="8" spans="1:17">
      <c r="A8" s="41" t="str">
        <f>IF(Formula!I8=0,"",Formula!I8)</f>
        <v/>
      </c>
      <c r="B8" s="42" t="str">
        <f>IF(C8="","",IF(A8="",NonDID,IFERROR(VLOOKUP(A8,'DID-list 2016'!$A$5:$K$350,2,0),Invalid)))</f>
        <v/>
      </c>
      <c r="C8" s="42" t="str">
        <f>IF(Formula!C8="","",Formula!C8)</f>
        <v/>
      </c>
      <c r="D8" s="42" t="str">
        <f>IF(Formula!E8=0,"",Formula!E8)</f>
        <v/>
      </c>
      <c r="E8" s="39" t="str">
        <f>IFERROR(VLOOKUP($A8,'DID-list 2016'!$A$7:$K$350,8,0),"")</f>
        <v/>
      </c>
      <c r="F8" s="39" t="str">
        <f>IFERROR(VLOOKUP($A8,'DID-list 2016'!$A$7:$K$350,5,0),"")</f>
        <v/>
      </c>
      <c r="G8" s="39" t="str">
        <f>IFERROR(VLOOKUP($A8,'DID-list 2016'!$A$7:$K$350,9,0),"")</f>
        <v/>
      </c>
      <c r="H8" s="43" t="str">
        <f>IF(Formula!D8*(Formula!F8/100)=0,"",Formula!D8*(Formula!F8/100))</f>
        <v/>
      </c>
      <c r="I8" s="43" t="str">
        <f t="shared" si="0"/>
        <v/>
      </c>
      <c r="J8" s="44" t="str">
        <f>IFERROR(IF(VLOOKUP($A8,'DID-list 2016'!$A$7:$K$350,10,0)="R",0,$I8)*OR(IF(VLOOKUP($A8,'DID-list 2016'!$A$7:$K$350,10,0)="NA",0,$I8)),$I8)</f>
        <v/>
      </c>
      <c r="K8" s="44" t="str">
        <f>IFERROR(IF(VLOOKUP($A8,'DID-list 2016'!$A$7:$K$350,11,0)="Y",0,$I8)*OR(IF(VLOOKUP($A8,'DID-list 2016'!$A$7:$K$350,11,0)="NA",0,$I8)),$I8)</f>
        <v/>
      </c>
      <c r="L8" s="45" t="str">
        <f t="shared" si="1"/>
        <v/>
      </c>
      <c r="M8" s="41" t="str">
        <f>IF(I8="","",I8*Formula!L8)</f>
        <v/>
      </c>
      <c r="N8" s="41" t="str">
        <f>IF(I8="","",I8*Formula!M8)</f>
        <v/>
      </c>
      <c r="O8" s="41" t="str">
        <f>IF(I8="","",I8*Formula!N8)</f>
        <v/>
      </c>
      <c r="P8" s="41" t="str">
        <f t="shared" si="3"/>
        <v/>
      </c>
      <c r="Q8" s="48"/>
    </row>
    <row r="9" spans="1:17">
      <c r="A9" s="41" t="str">
        <f>IF(Formula!I9=0,"",Formula!I9)</f>
        <v/>
      </c>
      <c r="B9" s="42" t="str">
        <f>IF(C9="","",IF(A9="",NonDID,IFERROR(VLOOKUP(A9,'DID-list 2016'!$A$5:$K$350,2,0),Invalid)))</f>
        <v/>
      </c>
      <c r="C9" s="42" t="str">
        <f>IF(Formula!C9="","",Formula!C9)</f>
        <v/>
      </c>
      <c r="D9" s="42" t="str">
        <f>IF(Formula!E9=0,"",Formula!E9)</f>
        <v/>
      </c>
      <c r="E9" s="39" t="str">
        <f>IFERROR(VLOOKUP($A9,'DID-list 2016'!$A$7:$K$350,8,0),"")</f>
        <v/>
      </c>
      <c r="F9" s="39" t="str">
        <f>IFERROR(VLOOKUP($A9,'DID-list 2016'!$A$7:$K$350,5,0),"")</f>
        <v/>
      </c>
      <c r="G9" s="39" t="str">
        <f>IFERROR(VLOOKUP($A9,'DID-list 2016'!$A$7:$K$350,9,0),"")</f>
        <v/>
      </c>
      <c r="H9" s="43" t="str">
        <f>IF(Formula!D9*(Formula!F9/100)=0,"",Formula!D9*(Formula!F9/100))</f>
        <v/>
      </c>
      <c r="I9" s="43" t="str">
        <f t="shared" si="0"/>
        <v/>
      </c>
      <c r="J9" s="44" t="str">
        <f>IFERROR(IF(VLOOKUP($A9,'DID-list 2016'!$A$7:$K$350,10,0)="R",0,$I9)*OR(IF(VLOOKUP($A9,'DID-list 2016'!$A$7:$K$350,10,0)="NA",0,$I9)),$I9)</f>
        <v/>
      </c>
      <c r="K9" s="44" t="str">
        <f>IFERROR(IF(VLOOKUP($A9,'DID-list 2016'!$A$7:$K$350,11,0)="Y",0,$I9)*OR(IF(VLOOKUP($A9,'DID-list 2016'!$A$7:$K$350,11,0)="NA",0,$I9)),$I9)</f>
        <v/>
      </c>
      <c r="L9" s="45" t="str">
        <f t="shared" si="1"/>
        <v/>
      </c>
      <c r="M9" s="41" t="str">
        <f>IF(I9="","",I9*Formula!L9)</f>
        <v/>
      </c>
      <c r="N9" s="41" t="str">
        <f>IF(I9="","",I9*Formula!M9)</f>
        <v/>
      </c>
      <c r="O9" s="41" t="str">
        <f>IF(I9="","",I9*Formula!N9)</f>
        <v/>
      </c>
      <c r="P9" s="41" t="str">
        <f t="shared" si="3"/>
        <v/>
      </c>
      <c r="Q9" s="48"/>
    </row>
    <row r="10" spans="1:17">
      <c r="A10" s="41" t="str">
        <f>IF(Formula!I10=0,"",Formula!I10)</f>
        <v/>
      </c>
      <c r="B10" s="42" t="str">
        <f>IF(C10="","",IF(A10="",NonDID,IFERROR(VLOOKUP(A10,'DID-list 2016'!$A$5:$K$350,2,0),Invalid)))</f>
        <v/>
      </c>
      <c r="C10" s="42" t="str">
        <f>IF(Formula!C10="","",Formula!C10)</f>
        <v/>
      </c>
      <c r="D10" s="42" t="str">
        <f>IF(Formula!E10=0,"",Formula!E10)</f>
        <v/>
      </c>
      <c r="E10" s="39" t="str">
        <f>IFERROR(VLOOKUP($A10,'DID-list 2016'!$A$7:$K$350,8,0),"")</f>
        <v/>
      </c>
      <c r="F10" s="39" t="str">
        <f>IFERROR(VLOOKUP($A10,'DID-list 2016'!$A$7:$K$350,5,0),"")</f>
        <v/>
      </c>
      <c r="G10" s="39" t="str">
        <f>IFERROR(VLOOKUP($A10,'DID-list 2016'!$A$7:$K$350,9,0),"")</f>
        <v/>
      </c>
      <c r="H10" s="43" t="str">
        <f>IF(Formula!D10*(Formula!F10/100)=0,"",Formula!D10*(Formula!F10/100))</f>
        <v/>
      </c>
      <c r="I10" s="43" t="str">
        <f t="shared" si="0"/>
        <v/>
      </c>
      <c r="J10" s="44" t="str">
        <f>IFERROR(IF(VLOOKUP($A10,'DID-list 2016'!$A$7:$K$350,10,0)="R",0,$I10)*OR(IF(VLOOKUP($A10,'DID-list 2016'!$A$7:$K$350,10,0)="NA",0,$I10)),$I10)</f>
        <v/>
      </c>
      <c r="K10" s="44" t="str">
        <f>IFERROR(IF(VLOOKUP($A10,'DID-list 2016'!$A$7:$K$350,11,0)="Y",0,$I10)*OR(IF(VLOOKUP($A10,'DID-list 2016'!$A$7:$K$350,11,0)="NA",0,$I10)),$I10)</f>
        <v/>
      </c>
      <c r="L10" s="45" t="str">
        <f t="shared" si="1"/>
        <v/>
      </c>
      <c r="M10" s="41" t="str">
        <f>IF(I10="","",I10*Formula!L10)</f>
        <v/>
      </c>
      <c r="N10" s="41" t="str">
        <f>IF(I10="","",I10*Formula!M10)</f>
        <v/>
      </c>
      <c r="O10" s="41" t="str">
        <f>IF(I10="","",I10*Formula!N10)</f>
        <v/>
      </c>
      <c r="P10" s="41" t="str">
        <f t="shared" si="3"/>
        <v/>
      </c>
      <c r="Q10" s="48"/>
    </row>
    <row r="11" spans="1:17">
      <c r="A11" s="41" t="str">
        <f>IF(Formula!I11=0,"",Formula!I11)</f>
        <v/>
      </c>
      <c r="B11" s="42" t="str">
        <f>IF(C11="","",IF(A11="",NonDID,IFERROR(VLOOKUP(A11,'DID-list 2016'!$A$5:$K$350,2,0),Invalid)))</f>
        <v/>
      </c>
      <c r="C11" s="42" t="str">
        <f>IF(Formula!C11="","",Formula!C11)</f>
        <v/>
      </c>
      <c r="D11" s="42" t="str">
        <f>IF(Formula!E11=0,"",Formula!E11)</f>
        <v/>
      </c>
      <c r="E11" s="39" t="str">
        <f>IFERROR(VLOOKUP($A11,'DID-list 2016'!$A$7:$K$350,8,0),"")</f>
        <v/>
      </c>
      <c r="F11" s="39" t="str">
        <f>IFERROR(VLOOKUP($A11,'DID-list 2016'!$A$7:$K$350,5,0),"")</f>
        <v/>
      </c>
      <c r="G11" s="39" t="str">
        <f>IFERROR(VLOOKUP($A11,'DID-list 2016'!$A$7:$K$350,9,0),"")</f>
        <v/>
      </c>
      <c r="H11" s="43" t="str">
        <f>IF(Formula!D11*(Formula!F11/100)=0,"",Formula!D11*(Formula!F11/100))</f>
        <v/>
      </c>
      <c r="I11" s="43" t="str">
        <f t="shared" si="0"/>
        <v/>
      </c>
      <c r="J11" s="44" t="str">
        <f>IFERROR(IF(VLOOKUP($A11,'DID-list 2016'!$A$7:$K$350,10,0)="R",0,$I11)*OR(IF(VLOOKUP($A11,'DID-list 2016'!$A$7:$K$350,10,0)="NA",0,$I11)),$I11)</f>
        <v/>
      </c>
      <c r="K11" s="44" t="str">
        <f>IFERROR(IF(VLOOKUP($A11,'DID-list 2016'!$A$7:$K$350,11,0)="Y",0,$I11)*OR(IF(VLOOKUP($A11,'DID-list 2016'!$A$7:$K$350,11,0)="NA",0,$I11)),$I11)</f>
        <v/>
      </c>
      <c r="L11" s="45" t="str">
        <f t="shared" si="1"/>
        <v/>
      </c>
      <c r="M11" s="41" t="str">
        <f>IF(I11="","",I11*Formula!L11)</f>
        <v/>
      </c>
      <c r="N11" s="41" t="str">
        <f>IF(I11="","",I11*Formula!M11)</f>
        <v/>
      </c>
      <c r="O11" s="41" t="str">
        <f>IF(I11="","",I11*Formula!N11)</f>
        <v/>
      </c>
      <c r="P11" s="41" t="str">
        <f t="shared" si="3"/>
        <v/>
      </c>
      <c r="Q11" s="48"/>
    </row>
    <row r="12" spans="1:17">
      <c r="A12" s="41" t="str">
        <f>IF(Formula!I12=0,"",Formula!I12)</f>
        <v/>
      </c>
      <c r="B12" s="42" t="str">
        <f>IF(C12="","",IF(A12="",NonDID,IFERROR(VLOOKUP(A12,'DID-list 2016'!$A$5:$K$350,2,0),Invalid)))</f>
        <v/>
      </c>
      <c r="C12" s="42" t="str">
        <f>IF(Formula!C12="","",Formula!C12)</f>
        <v/>
      </c>
      <c r="D12" s="42" t="str">
        <f>IF(Formula!E12=0,"",Formula!E12)</f>
        <v/>
      </c>
      <c r="E12" s="39" t="str">
        <f>IFERROR(VLOOKUP($A12,'DID-list 2016'!$A$7:$K$350,8,0),"")</f>
        <v/>
      </c>
      <c r="F12" s="39" t="str">
        <f>IFERROR(VLOOKUP($A12,'DID-list 2016'!$A$7:$K$350,5,0),"")</f>
        <v/>
      </c>
      <c r="G12" s="39" t="str">
        <f>IFERROR(VLOOKUP($A12,'DID-list 2016'!$A$7:$K$350,9,0),"")</f>
        <v/>
      </c>
      <c r="H12" s="43" t="str">
        <f>IF(Formula!D12*(Formula!F12/100)=0,"",Formula!D12*(Formula!F12/100))</f>
        <v/>
      </c>
      <c r="I12" s="43" t="str">
        <f t="shared" si="0"/>
        <v/>
      </c>
      <c r="J12" s="44" t="str">
        <f>IFERROR(IF(VLOOKUP($A12,'DID-list 2016'!$A$7:$K$350,10,0)="R",0,$I12)*OR(IF(VLOOKUP($A12,'DID-list 2016'!$A$7:$K$350,10,0)="NA",0,$I12)),$I12)</f>
        <v/>
      </c>
      <c r="K12" s="44" t="str">
        <f>IFERROR(IF(VLOOKUP($A12,'DID-list 2016'!$A$7:$K$350,11,0)="Y",0,$I12)*OR(IF(VLOOKUP($A12,'DID-list 2016'!$A$7:$K$350,11,0)="NA",0,$I12)),$I12)</f>
        <v/>
      </c>
      <c r="L12" s="45" t="str">
        <f t="shared" si="1"/>
        <v/>
      </c>
      <c r="M12" s="41" t="str">
        <f>IF(I12="","",I12*Formula!L12)</f>
        <v/>
      </c>
      <c r="N12" s="41" t="str">
        <f>IF(I12="","",I12*Formula!M12)</f>
        <v/>
      </c>
      <c r="O12" s="41" t="str">
        <f>IF(I12="","",I12*Formula!N12)</f>
        <v/>
      </c>
      <c r="P12" s="41" t="str">
        <f t="shared" si="3"/>
        <v/>
      </c>
      <c r="Q12" s="48"/>
    </row>
    <row r="13" spans="1:17">
      <c r="A13" s="41" t="str">
        <f>IF(Formula!I13=0,"",Formula!I13)</f>
        <v/>
      </c>
      <c r="B13" s="42" t="str">
        <f>IF(C13="","",IF(A13="",NonDID,IFERROR(VLOOKUP(A13,'DID-list 2016'!$A$5:$K$350,2,0),Invalid)))</f>
        <v/>
      </c>
      <c r="C13" s="42" t="str">
        <f>IF(Formula!C13="","",Formula!C13)</f>
        <v/>
      </c>
      <c r="D13" s="42" t="str">
        <f>IF(Formula!E13=0,"",Formula!E13)</f>
        <v/>
      </c>
      <c r="E13" s="39" t="str">
        <f>IFERROR(VLOOKUP($A13,'DID-list 2016'!$A$7:$K$350,8,0),"")</f>
        <v/>
      </c>
      <c r="F13" s="39" t="str">
        <f>IFERROR(VLOOKUP($A13,'DID-list 2016'!$A$7:$K$350,5,0),"")</f>
        <v/>
      </c>
      <c r="G13" s="39" t="str">
        <f>IFERROR(VLOOKUP($A13,'DID-list 2016'!$A$7:$K$350,9,0),"")</f>
        <v/>
      </c>
      <c r="H13" s="43" t="str">
        <f>IF(Formula!D13*(Formula!F13/100)=0,"",Formula!D13*(Formula!F13/100))</f>
        <v/>
      </c>
      <c r="I13" s="43" t="str">
        <f t="shared" si="0"/>
        <v/>
      </c>
      <c r="J13" s="44" t="str">
        <f>IFERROR(IF(VLOOKUP($A13,'DID-list 2016'!$A$7:$K$350,10,0)="R",0,$I13)*OR(IF(VLOOKUP($A13,'DID-list 2016'!$A$7:$K$350,10,0)="NA",0,$I13)),$I13)</f>
        <v/>
      </c>
      <c r="K13" s="44" t="str">
        <f>IFERROR(IF(VLOOKUP($A13,'DID-list 2016'!$A$7:$K$350,11,0)="Y",0,$I13)*OR(IF(VLOOKUP($A13,'DID-list 2016'!$A$7:$K$350,11,0)="NA",0,$I13)),$I13)</f>
        <v/>
      </c>
      <c r="L13" s="45" t="str">
        <f t="shared" si="1"/>
        <v/>
      </c>
      <c r="M13" s="41" t="str">
        <f>IF(I13="","",I13*Formula!L13)</f>
        <v/>
      </c>
      <c r="N13" s="41" t="str">
        <f>IF(I13="","",I13*Formula!M13)</f>
        <v/>
      </c>
      <c r="O13" s="41" t="str">
        <f>IF(I13="","",I13*Formula!N13)</f>
        <v/>
      </c>
      <c r="P13" s="41" t="str">
        <f t="shared" si="3"/>
        <v/>
      </c>
      <c r="Q13" s="48"/>
    </row>
    <row r="14" spans="1:17" ht="12" customHeight="1">
      <c r="A14" s="41" t="str">
        <f>IF(Formula!I14=0,"",Formula!I14)</f>
        <v/>
      </c>
      <c r="B14" s="42" t="str">
        <f>IF(C14="","",IF(A14="",NonDID,IFERROR(VLOOKUP(A14,'DID-list 2016'!$A$5:$K$350,2,0),Invalid)))</f>
        <v/>
      </c>
      <c r="C14" s="42" t="str">
        <f>IF(Formula!C14="","",Formula!C14)</f>
        <v/>
      </c>
      <c r="D14" s="42" t="str">
        <f>IF(Formula!E14=0,"",Formula!E14)</f>
        <v/>
      </c>
      <c r="E14" s="39" t="str">
        <f>IFERROR(VLOOKUP($A14,'DID-list 2016'!$A$7:$K$350,8,0),"")</f>
        <v/>
      </c>
      <c r="F14" s="39" t="str">
        <f>IFERROR(VLOOKUP($A14,'DID-list 2016'!$A$7:$K$350,5,0),"")</f>
        <v/>
      </c>
      <c r="G14" s="39" t="str">
        <f>IFERROR(VLOOKUP($A14,'DID-list 2016'!$A$7:$K$350,9,0),"")</f>
        <v/>
      </c>
      <c r="H14" s="43" t="str">
        <f>IF(Formula!D14*(Formula!F14/100)=0,"",Formula!D14*(Formula!F14/100))</f>
        <v/>
      </c>
      <c r="I14" s="43" t="str">
        <f t="shared" si="0"/>
        <v/>
      </c>
      <c r="J14" s="44" t="str">
        <f>IFERROR(IF(VLOOKUP($A14,'DID-list 2016'!$A$7:$K$350,10,0)="R",0,$I14)*OR(IF(VLOOKUP($A14,'DID-list 2016'!$A$7:$K$350,10,0)="NA",0,$I14)),$I14)</f>
        <v/>
      </c>
      <c r="K14" s="44" t="str">
        <f>IFERROR(IF(VLOOKUP($A14,'DID-list 2016'!$A$7:$K$350,11,0)="Y",0,$I14)*OR(IF(VLOOKUP($A14,'DID-list 2016'!$A$7:$K$350,11,0)="NA",0,$I14)),$I14)</f>
        <v/>
      </c>
      <c r="L14" s="45" t="str">
        <f t="shared" si="1"/>
        <v/>
      </c>
      <c r="M14" s="41" t="str">
        <f>IF(I14="","",I14*Formula!L14)</f>
        <v/>
      </c>
      <c r="N14" s="41" t="str">
        <f>IF(I14="","",I14*Formula!M14)</f>
        <v/>
      </c>
      <c r="O14" s="41" t="str">
        <f>IF(I14="","",I14*Formula!N14)</f>
        <v/>
      </c>
      <c r="P14" s="41" t="str">
        <f t="shared" si="3"/>
        <v/>
      </c>
      <c r="Q14" s="48"/>
    </row>
    <row r="15" spans="1:17">
      <c r="A15" s="41" t="str">
        <f>IF(Formula!I15=0,"",Formula!I15)</f>
        <v/>
      </c>
      <c r="B15" s="42" t="str">
        <f>IF(C15="","",IF(A15="",NonDID,IFERROR(VLOOKUP(A15,'DID-list 2016'!$A$5:$K$350,2,0),Invalid)))</f>
        <v/>
      </c>
      <c r="C15" s="42" t="str">
        <f>IF(Formula!C15="","",Formula!C15)</f>
        <v/>
      </c>
      <c r="D15" s="42" t="str">
        <f>IF(Formula!E15=0,"",Formula!E15)</f>
        <v/>
      </c>
      <c r="E15" s="39" t="str">
        <f>IFERROR(VLOOKUP($A15,'DID-list 2016'!$A$7:$K$350,8,0),"")</f>
        <v/>
      </c>
      <c r="F15" s="39" t="str">
        <f>IFERROR(VLOOKUP($A15,'DID-list 2016'!$A$7:$K$350,5,0),"")</f>
        <v/>
      </c>
      <c r="G15" s="39" t="str">
        <f>IFERROR(VLOOKUP($A15,'DID-list 2016'!$A$7:$K$350,9,0),"")</f>
        <v/>
      </c>
      <c r="H15" s="43" t="str">
        <f>IF(Formula!D15*(Formula!F15/100)=0,"",Formula!D15*(Formula!F15/100))</f>
        <v/>
      </c>
      <c r="I15" s="43" t="str">
        <f t="shared" si="0"/>
        <v/>
      </c>
      <c r="J15" s="44" t="str">
        <f>IFERROR(IF(VLOOKUP($A15,'DID-list 2016'!$A$7:$K$350,10,0)="R",0,$I15)*OR(IF(VLOOKUP($A15,'DID-list 2016'!$A$7:$K$350,10,0)="NA",0,$I15)),$I15)</f>
        <v/>
      </c>
      <c r="K15" s="44" t="str">
        <f>IFERROR(IF(VLOOKUP($A15,'DID-list 2016'!$A$7:$K$350,11,0)="Y",0,$I15)*OR(IF(VLOOKUP($A15,'DID-list 2016'!$A$7:$K$350,11,0)="NA",0,$I15)),$I15)</f>
        <v/>
      </c>
      <c r="L15" s="45" t="str">
        <f t="shared" si="1"/>
        <v/>
      </c>
      <c r="M15" s="41" t="str">
        <f>IF(I15="","",I15*Formula!L15)</f>
        <v/>
      </c>
      <c r="N15" s="41" t="str">
        <f>IF(I15="","",I15*Formula!M15)</f>
        <v/>
      </c>
      <c r="O15" s="41" t="str">
        <f>IF(I15="","",I15*Formula!N15)</f>
        <v/>
      </c>
      <c r="P15" s="41" t="str">
        <f t="shared" si="3"/>
        <v/>
      </c>
      <c r="Q15" s="48"/>
    </row>
    <row r="16" spans="1:17">
      <c r="A16" s="41" t="str">
        <f>IF(Formula!I16=0,"",Formula!I16)</f>
        <v/>
      </c>
      <c r="B16" s="42" t="str">
        <f>IF(C16="","",IF(A16="",NonDID,IFERROR(VLOOKUP(A16,'DID-list 2016'!$A$5:$K$350,2,0),Invalid)))</f>
        <v/>
      </c>
      <c r="C16" s="42" t="str">
        <f>IF(Formula!C16="","",Formula!C16)</f>
        <v/>
      </c>
      <c r="D16" s="42" t="str">
        <f>IF(Formula!E16=0,"",Formula!E16)</f>
        <v/>
      </c>
      <c r="E16" s="39" t="str">
        <f>IFERROR(VLOOKUP($A16,'DID-list 2016'!$A$7:$K$350,8,0),"")</f>
        <v/>
      </c>
      <c r="F16" s="39" t="str">
        <f>IFERROR(VLOOKUP($A16,'DID-list 2016'!$A$7:$K$350,5,0),"")</f>
        <v/>
      </c>
      <c r="G16" s="39" t="str">
        <f>IFERROR(VLOOKUP($A16,'DID-list 2016'!$A$7:$K$350,9,0),"")</f>
        <v/>
      </c>
      <c r="H16" s="43" t="str">
        <f>IF(Formula!D16*(Formula!F16/100)=0,"",Formula!D16*(Formula!F16/100))</f>
        <v/>
      </c>
      <c r="I16" s="43" t="str">
        <f t="shared" si="0"/>
        <v/>
      </c>
      <c r="J16" s="44" t="str">
        <f>IFERROR(IF(VLOOKUP($A16,'DID-list 2016'!$A$7:$K$350,10,0)="R",0,$I16)*OR(IF(VLOOKUP($A16,'DID-list 2016'!$A$7:$K$350,10,0)="NA",0,$I16)),$I16)</f>
        <v/>
      </c>
      <c r="K16" s="44" t="str">
        <f>IFERROR(IF(VLOOKUP($A16,'DID-list 2016'!$A$7:$K$350,11,0)="Y",0,$I16)*OR(IF(VLOOKUP($A16,'DID-list 2016'!$A$7:$K$350,11,0)="NA",0,$I16)),$I16)</f>
        <v/>
      </c>
      <c r="L16" s="45" t="str">
        <f t="shared" si="1"/>
        <v/>
      </c>
      <c r="M16" s="41" t="str">
        <f>IF(I16="","",I16*Formula!L16)</f>
        <v/>
      </c>
      <c r="N16" s="41" t="str">
        <f>IF(I16="","",I16*Formula!M16)</f>
        <v/>
      </c>
      <c r="O16" s="41" t="str">
        <f>IF(I16="","",I16*Formula!N16)</f>
        <v/>
      </c>
      <c r="P16" s="41" t="str">
        <f t="shared" si="3"/>
        <v/>
      </c>
      <c r="Q16" s="48"/>
    </row>
    <row r="17" spans="1:17">
      <c r="A17" s="41" t="str">
        <f>IF(Formula!I17=0,"",Formula!I17)</f>
        <v/>
      </c>
      <c r="B17" s="42" t="str">
        <f>IF(C17="","",IF(A17="",NonDID,IFERROR(VLOOKUP(A17,'DID-list 2016'!$A$5:$K$350,2,0),Invalid)))</f>
        <v/>
      </c>
      <c r="C17" s="42" t="str">
        <f>IF(Formula!C17="","",Formula!C17)</f>
        <v/>
      </c>
      <c r="D17" s="42" t="str">
        <f>IF(Formula!E17=0,"",Formula!E17)</f>
        <v/>
      </c>
      <c r="E17" s="39" t="str">
        <f>IFERROR(VLOOKUP($A17,'DID-list 2016'!$A$7:$K$350,8,0),"")</f>
        <v/>
      </c>
      <c r="F17" s="39" t="str">
        <f>IFERROR(VLOOKUP($A17,'DID-list 2016'!$A$7:$K$350,5,0),"")</f>
        <v/>
      </c>
      <c r="G17" s="39" t="str">
        <f>IFERROR(VLOOKUP($A17,'DID-list 2016'!$A$7:$K$350,9,0),"")</f>
        <v/>
      </c>
      <c r="H17" s="43" t="str">
        <f>IF(Formula!D17*(Formula!F17/100)=0,"",Formula!D17*(Formula!F17/100))</f>
        <v/>
      </c>
      <c r="I17" s="43" t="str">
        <f t="shared" si="0"/>
        <v/>
      </c>
      <c r="J17" s="44" t="str">
        <f>IFERROR(IF(VLOOKUP($A17,'DID-list 2016'!$A$7:$K$350,10,0)="R",0,$I17)*OR(IF(VLOOKUP($A17,'DID-list 2016'!$A$7:$K$350,10,0)="NA",0,$I17)),$I17)</f>
        <v/>
      </c>
      <c r="K17" s="44" t="str">
        <f>IFERROR(IF(VLOOKUP($A17,'DID-list 2016'!$A$7:$K$350,11,0)="Y",0,$I17)*OR(IF(VLOOKUP($A17,'DID-list 2016'!$A$7:$K$350,11,0)="NA",0,$I17)),$I17)</f>
        <v/>
      </c>
      <c r="L17" s="45" t="str">
        <f t="shared" si="1"/>
        <v/>
      </c>
      <c r="M17" s="41" t="str">
        <f>IF(I17="","",I17*Formula!L17)</f>
        <v/>
      </c>
      <c r="N17" s="41" t="str">
        <f>IF(I17="","",I17*Formula!M17)</f>
        <v/>
      </c>
      <c r="O17" s="41" t="str">
        <f>IF(I17="","",I17*Formula!N17)</f>
        <v/>
      </c>
      <c r="P17" s="41" t="str">
        <f t="shared" si="3"/>
        <v/>
      </c>
      <c r="Q17" s="48"/>
    </row>
    <row r="18" spans="1:17">
      <c r="A18" s="41" t="str">
        <f>IF(Formula!I18=0,"",Formula!I18)</f>
        <v/>
      </c>
      <c r="B18" s="42" t="str">
        <f>IF(C18="","",IF(A18="",NonDID,IFERROR(VLOOKUP(A18,'DID-list 2016'!$A$5:$K$350,2,0),Invalid)))</f>
        <v/>
      </c>
      <c r="C18" s="42" t="str">
        <f>IF(Formula!C18="","",Formula!C18)</f>
        <v/>
      </c>
      <c r="D18" s="42" t="str">
        <f>IF(Formula!E18=0,"",Formula!E18)</f>
        <v/>
      </c>
      <c r="E18" s="39" t="str">
        <f>IFERROR(VLOOKUP($A18,'DID-list 2016'!$A$7:$K$350,8,0),"")</f>
        <v/>
      </c>
      <c r="F18" s="39" t="str">
        <f>IFERROR(VLOOKUP($A18,'DID-list 2016'!$A$7:$K$350,5,0),"")</f>
        <v/>
      </c>
      <c r="G18" s="39" t="str">
        <f>IFERROR(VLOOKUP($A18,'DID-list 2016'!$A$7:$K$350,9,0),"")</f>
        <v/>
      </c>
      <c r="H18" s="43" t="str">
        <f>IF(Formula!D18*(Formula!F18/100)=0,"",Formula!D18*(Formula!F18/100))</f>
        <v/>
      </c>
      <c r="I18" s="43" t="str">
        <f t="shared" si="0"/>
        <v/>
      </c>
      <c r="J18" s="44" t="str">
        <f>IFERROR(IF(VLOOKUP($A18,'DID-list 2016'!$A$7:$K$350,10,0)="R",0,$I18)*OR(IF(VLOOKUP($A18,'DID-list 2016'!$A$7:$K$350,10,0)="NA",0,$I18)),$I18)</f>
        <v/>
      </c>
      <c r="K18" s="44" t="str">
        <f>IFERROR(IF(VLOOKUP($A18,'DID-list 2016'!$A$7:$K$350,11,0)="Y",0,$I18)*OR(IF(VLOOKUP($A18,'DID-list 2016'!$A$7:$K$350,11,0)="NA",0,$I18)),$I18)</f>
        <v/>
      </c>
      <c r="L18" s="45" t="str">
        <f t="shared" si="1"/>
        <v/>
      </c>
      <c r="M18" s="41" t="str">
        <f>IF(I18="","",I18*Formula!L18)</f>
        <v/>
      </c>
      <c r="N18" s="41" t="str">
        <f>IF(I18="","",I18*Formula!M18)</f>
        <v/>
      </c>
      <c r="O18" s="41" t="str">
        <f>IF(I18="","",I18*Formula!N18)</f>
        <v/>
      </c>
      <c r="P18" s="41" t="str">
        <f t="shared" si="3"/>
        <v/>
      </c>
      <c r="Q18" s="48"/>
    </row>
    <row r="19" spans="1:17">
      <c r="A19" s="41" t="str">
        <f>IF(Formula!I19=0,"",Formula!I19)</f>
        <v/>
      </c>
      <c r="B19" s="42" t="str">
        <f>IF(C19="","",IF(A19="",NonDID,IFERROR(VLOOKUP(A19,'DID-list 2016'!$A$5:$K$350,2,0),Invalid)))</f>
        <v/>
      </c>
      <c r="C19" s="42" t="str">
        <f>IF(Formula!C19="","",Formula!C19)</f>
        <v/>
      </c>
      <c r="D19" s="42" t="str">
        <f>IF(Formula!E19=0,"",Formula!E19)</f>
        <v/>
      </c>
      <c r="E19" s="39" t="str">
        <f>IFERROR(VLOOKUP($A19,'DID-list 2016'!$A$7:$K$350,8,0),"")</f>
        <v/>
      </c>
      <c r="F19" s="39" t="str">
        <f>IFERROR(VLOOKUP($A19,'DID-list 2016'!$A$7:$K$350,5,0),"")</f>
        <v/>
      </c>
      <c r="G19" s="39" t="str">
        <f>IFERROR(VLOOKUP($A19,'DID-list 2016'!$A$7:$K$350,9,0),"")</f>
        <v/>
      </c>
      <c r="H19" s="43" t="str">
        <f>IF(Formula!D19*(Formula!F19/100)=0,"",Formula!D19*(Formula!F19/100))</f>
        <v/>
      </c>
      <c r="I19" s="43" t="str">
        <f t="shared" si="0"/>
        <v/>
      </c>
      <c r="J19" s="44" t="str">
        <f>IFERROR(IF(VLOOKUP($A19,'DID-list 2016'!$A$7:$K$350,10,0)="R",0,$I19)*OR(IF(VLOOKUP($A19,'DID-list 2016'!$A$7:$K$350,10,0)="NA",0,$I19)),$I19)</f>
        <v/>
      </c>
      <c r="K19" s="44" t="str">
        <f>IFERROR(IF(VLOOKUP($A19,'DID-list 2016'!$A$7:$K$350,11,0)="Y",0,$I19)*OR(IF(VLOOKUP($A19,'DID-list 2016'!$A$7:$K$350,11,0)="NA",0,$I19)),$I19)</f>
        <v/>
      </c>
      <c r="L19" s="45" t="str">
        <f t="shared" si="1"/>
        <v/>
      </c>
      <c r="M19" s="41" t="str">
        <f>IF(I19="","",I19*Formula!L19)</f>
        <v/>
      </c>
      <c r="N19" s="41" t="str">
        <f>IF(I19="","",I19*Formula!M19)</f>
        <v/>
      </c>
      <c r="O19" s="41" t="str">
        <f>IF(I19="","",I19*Formula!N19)</f>
        <v/>
      </c>
      <c r="P19" s="41" t="str">
        <f t="shared" si="3"/>
        <v/>
      </c>
      <c r="Q19" s="48"/>
    </row>
    <row r="20" spans="1:17">
      <c r="A20" s="41" t="str">
        <f>IF(Formula!I20=0,"",Formula!I20)</f>
        <v/>
      </c>
      <c r="B20" s="42" t="str">
        <f>IF(C20="","",IF(A20="",NonDID,IFERROR(VLOOKUP(A20,'DID-list 2016'!$A$5:$K$350,2,0),Invalid)))</f>
        <v/>
      </c>
      <c r="C20" s="42" t="str">
        <f>IF(Formula!C20="","",Formula!C20)</f>
        <v/>
      </c>
      <c r="D20" s="42" t="str">
        <f>IF(Formula!E20=0,"",Formula!E20)</f>
        <v/>
      </c>
      <c r="E20" s="39" t="str">
        <f>IFERROR(VLOOKUP($A20,'DID-list 2016'!$A$7:$K$350,8,0),"")</f>
        <v/>
      </c>
      <c r="F20" s="39" t="str">
        <f>IFERROR(VLOOKUP($A20,'DID-list 2016'!$A$7:$K$350,5,0),"")</f>
        <v/>
      </c>
      <c r="G20" s="39" t="str">
        <f>IFERROR(VLOOKUP($A20,'DID-list 2016'!$A$7:$K$350,9,0),"")</f>
        <v/>
      </c>
      <c r="H20" s="43" t="str">
        <f>IF(Formula!D20*(Formula!F20/100)=0,"",Formula!D20*(Formula!F20/100))</f>
        <v/>
      </c>
      <c r="I20" s="43" t="str">
        <f t="shared" si="0"/>
        <v/>
      </c>
      <c r="J20" s="44" t="str">
        <f>IFERROR(IF(VLOOKUP($A20,'DID-list 2016'!$A$7:$K$350,10,0)="R",0,$I20)*OR(IF(VLOOKUP($A20,'DID-list 2016'!$A$7:$K$350,10,0)="NA",0,$I20)),$I20)</f>
        <v/>
      </c>
      <c r="K20" s="44" t="str">
        <f>IFERROR(IF(VLOOKUP($A20,'DID-list 2016'!$A$7:$K$350,11,0)="Y",0,$I20)*OR(IF(VLOOKUP($A20,'DID-list 2016'!$A$7:$K$350,11,0)="NA",0,$I20)),$I20)</f>
        <v/>
      </c>
      <c r="L20" s="45" t="str">
        <f t="shared" si="1"/>
        <v/>
      </c>
      <c r="M20" s="41" t="str">
        <f>IF(I20="","",I20*Formula!L20)</f>
        <v/>
      </c>
      <c r="N20" s="41" t="str">
        <f>IF(I20="","",I20*Formula!M20)</f>
        <v/>
      </c>
      <c r="O20" s="41" t="str">
        <f>IF(I20="","",I20*Formula!N20)</f>
        <v/>
      </c>
      <c r="P20" s="41" t="str">
        <f t="shared" si="3"/>
        <v/>
      </c>
      <c r="Q20" s="48"/>
    </row>
    <row r="21" spans="1:17">
      <c r="A21" s="41" t="str">
        <f>IF(Formula!I21=0,"",Formula!I21)</f>
        <v/>
      </c>
      <c r="B21" s="42" t="str">
        <f>IF(C21="","",IF(A21="",NonDID,IFERROR(VLOOKUP(A21,'DID-list 2016'!$A$5:$K$350,2,0),Invalid)))</f>
        <v/>
      </c>
      <c r="C21" s="42" t="str">
        <f>IF(Formula!C21="","",Formula!C21)</f>
        <v/>
      </c>
      <c r="D21" s="42" t="str">
        <f>IF(Formula!E21=0,"",Formula!E21)</f>
        <v/>
      </c>
      <c r="E21" s="39" t="str">
        <f>IFERROR(VLOOKUP($A21,'DID-list 2016'!$A$7:$K$350,8,0),"")</f>
        <v/>
      </c>
      <c r="F21" s="39" t="str">
        <f>IFERROR(VLOOKUP($A21,'DID-list 2016'!$A$7:$K$350,5,0),"")</f>
        <v/>
      </c>
      <c r="G21" s="39" t="str">
        <f>IFERROR(VLOOKUP($A21,'DID-list 2016'!$A$7:$K$350,9,0),"")</f>
        <v/>
      </c>
      <c r="H21" s="43" t="str">
        <f>IF(Formula!D21*(Formula!F21/100)=0,"",Formula!D21*(Formula!F21/100))</f>
        <v/>
      </c>
      <c r="I21" s="43" t="str">
        <f t="shared" si="0"/>
        <v/>
      </c>
      <c r="J21" s="44" t="str">
        <f>IFERROR(IF(VLOOKUP($A21,'DID-list 2016'!$A$7:$K$350,10,0)="R",0,$I21)*OR(IF(VLOOKUP($A21,'DID-list 2016'!$A$7:$K$350,10,0)="NA",0,$I21)),$I21)</f>
        <v/>
      </c>
      <c r="K21" s="44" t="str">
        <f>IFERROR(IF(VLOOKUP($A21,'DID-list 2016'!$A$7:$K$350,11,0)="Y",0,$I21)*OR(IF(VLOOKUP($A21,'DID-list 2016'!$A$7:$K$350,11,0)="NA",0,$I21)),$I21)</f>
        <v/>
      </c>
      <c r="L21" s="45" t="str">
        <f t="shared" si="1"/>
        <v/>
      </c>
      <c r="M21" s="41" t="str">
        <f>IF(I21="","",I21*Formula!L21)</f>
        <v/>
      </c>
      <c r="N21" s="41" t="str">
        <f>IF(I21="","",I21*Formula!M21)</f>
        <v/>
      </c>
      <c r="O21" s="41" t="str">
        <f>IF(I21="","",I21*Formula!N21)</f>
        <v/>
      </c>
      <c r="P21" s="41" t="str">
        <f t="shared" si="3"/>
        <v/>
      </c>
      <c r="Q21" s="48"/>
    </row>
    <row r="22" spans="1:17">
      <c r="A22" s="41" t="str">
        <f>IF(Formula!I22=0,"",Formula!I22)</f>
        <v/>
      </c>
      <c r="B22" s="42" t="str">
        <f>IF(C22="","",IF(A22="",NonDID,IFERROR(VLOOKUP(A22,'DID-list 2016'!$A$5:$K$350,2,0),Invalid)))</f>
        <v/>
      </c>
      <c r="C22" s="42" t="str">
        <f>IF(Formula!C22="","",Formula!C22)</f>
        <v/>
      </c>
      <c r="D22" s="42" t="str">
        <f>IF(Formula!E22=0,"",Formula!E22)</f>
        <v/>
      </c>
      <c r="E22" s="39" t="str">
        <f>IFERROR(VLOOKUP($A22,'DID-list 2016'!$A$7:$K$350,8,0),"")</f>
        <v/>
      </c>
      <c r="F22" s="39" t="str">
        <f>IFERROR(VLOOKUP($A22,'DID-list 2016'!$A$7:$K$350,5,0),"")</f>
        <v/>
      </c>
      <c r="G22" s="39" t="str">
        <f>IFERROR(VLOOKUP($A22,'DID-list 2016'!$A$7:$K$350,9,0),"")</f>
        <v/>
      </c>
      <c r="H22" s="43" t="str">
        <f>IF(Formula!D22*(Formula!F22/100)=0,"",Formula!D22*(Formula!F22/100))</f>
        <v/>
      </c>
      <c r="I22" s="43" t="str">
        <f t="shared" si="0"/>
        <v/>
      </c>
      <c r="J22" s="44" t="str">
        <f>IFERROR(IF(VLOOKUP($A22,'DID-list 2016'!$A$7:$K$350,10,0)="R",0,$I22)*OR(IF(VLOOKUP($A22,'DID-list 2016'!$A$7:$K$350,10,0)="NA",0,$I22)),$I22)</f>
        <v/>
      </c>
      <c r="K22" s="44" t="str">
        <f>IFERROR(IF(VLOOKUP($A22,'DID-list 2016'!$A$7:$K$350,11,0)="Y",0,$I22)*OR(IF(VLOOKUP($A22,'DID-list 2016'!$A$7:$K$350,11,0)="NA",0,$I22)),$I22)</f>
        <v/>
      </c>
      <c r="L22" s="45" t="str">
        <f t="shared" si="1"/>
        <v/>
      </c>
      <c r="M22" s="41" t="str">
        <f>IF(I22="","",I22*Formula!L22)</f>
        <v/>
      </c>
      <c r="N22" s="41" t="str">
        <f>IF(I22="","",I22*Formula!M22)</f>
        <v/>
      </c>
      <c r="O22" s="41" t="str">
        <f>IF(I22="","",I22*Formula!N22)</f>
        <v/>
      </c>
      <c r="P22" s="41" t="str">
        <f t="shared" si="3"/>
        <v/>
      </c>
      <c r="Q22" s="48"/>
    </row>
    <row r="23" spans="1:17">
      <c r="A23" s="41" t="str">
        <f>IF(Formula!I23=0,"",Formula!I23)</f>
        <v/>
      </c>
      <c r="B23" s="42" t="str">
        <f>IF(C23="","",IF(A23="",NonDID,IFERROR(VLOOKUP(A23,'DID-list 2016'!$A$5:$K$350,2,0),Invalid)))</f>
        <v/>
      </c>
      <c r="C23" s="42" t="str">
        <f>IF(Formula!C23="","",Formula!C23)</f>
        <v/>
      </c>
      <c r="D23" s="42" t="str">
        <f>IF(Formula!E23=0,"",Formula!E23)</f>
        <v/>
      </c>
      <c r="E23" s="39" t="str">
        <f>IFERROR(VLOOKUP($A23,'DID-list 2016'!$A$7:$K$350,8,0),"")</f>
        <v/>
      </c>
      <c r="F23" s="39" t="str">
        <f>IFERROR(VLOOKUP($A23,'DID-list 2016'!$A$7:$K$350,5,0),"")</f>
        <v/>
      </c>
      <c r="G23" s="39" t="str">
        <f>IFERROR(VLOOKUP($A23,'DID-list 2016'!$A$7:$K$350,9,0),"")</f>
        <v/>
      </c>
      <c r="H23" s="43" t="str">
        <f>IF(Formula!D23*(Formula!F23/100)=0,"",Formula!D23*(Formula!F23/100))</f>
        <v/>
      </c>
      <c r="I23" s="43" t="str">
        <f t="shared" si="0"/>
        <v/>
      </c>
      <c r="J23" s="44" t="str">
        <f>IFERROR(IF(VLOOKUP($A23,'DID-list 2016'!$A$7:$K$350,10,0)="R",0,$I23)*OR(IF(VLOOKUP($A23,'DID-list 2016'!$A$7:$K$350,10,0)="NA",0,$I23)),$I23)</f>
        <v/>
      </c>
      <c r="K23" s="44" t="str">
        <f>IFERROR(IF(VLOOKUP($A23,'DID-list 2016'!$A$7:$K$350,11,0)="Y",0,$I23)*OR(IF(VLOOKUP($A23,'DID-list 2016'!$A$7:$K$350,11,0)="NA",0,$I23)),$I23)</f>
        <v/>
      </c>
      <c r="L23" s="45" t="str">
        <f t="shared" si="1"/>
        <v/>
      </c>
      <c r="M23" s="41" t="str">
        <f>IF(I23="","",I23*Formula!L23)</f>
        <v/>
      </c>
      <c r="N23" s="41" t="str">
        <f>IF(I23="","",I23*Formula!M23)</f>
        <v/>
      </c>
      <c r="O23" s="41" t="str">
        <f>IF(I23="","",I23*Formula!N23)</f>
        <v/>
      </c>
      <c r="P23" s="41" t="str">
        <f t="shared" si="3"/>
        <v/>
      </c>
      <c r="Q23" s="48"/>
    </row>
    <row r="24" spans="1:17">
      <c r="A24" s="41" t="str">
        <f>IF(Formula!I24=0,"",Formula!I24)</f>
        <v/>
      </c>
      <c r="B24" s="42" t="str">
        <f>IF(C24="","",IF(A24="",NonDID,IFERROR(VLOOKUP(A24,'DID-list 2016'!$A$5:$K$350,2,0),Invalid)))</f>
        <v/>
      </c>
      <c r="C24" s="42" t="str">
        <f>IF(Formula!C24="","",Formula!C24)</f>
        <v/>
      </c>
      <c r="D24" s="42" t="str">
        <f>IF(Formula!E24=0,"",Formula!E24)</f>
        <v/>
      </c>
      <c r="E24" s="39" t="str">
        <f>IFERROR(VLOOKUP($A24,'DID-list 2016'!$A$7:$K$350,8,0),"")</f>
        <v/>
      </c>
      <c r="F24" s="39" t="str">
        <f>IFERROR(VLOOKUP($A24,'DID-list 2016'!$A$7:$K$350,5,0),"")</f>
        <v/>
      </c>
      <c r="G24" s="39" t="str">
        <f>IFERROR(VLOOKUP($A24,'DID-list 2016'!$A$7:$K$350,9,0),"")</f>
        <v/>
      </c>
      <c r="H24" s="43" t="str">
        <f>IF(Formula!D24*(Formula!F24/100)=0,"",Formula!D24*(Formula!F24/100))</f>
        <v/>
      </c>
      <c r="I24" s="43" t="str">
        <f t="shared" si="0"/>
        <v/>
      </c>
      <c r="J24" s="44" t="str">
        <f>IFERROR(IF(VLOOKUP($A24,'DID-list 2016'!$A$7:$K$350,10,0)="R",0,$I24)*OR(IF(VLOOKUP($A24,'DID-list 2016'!$A$7:$K$350,10,0)="NA",0,$I24)),$I24)</f>
        <v/>
      </c>
      <c r="K24" s="44" t="str">
        <f>IFERROR(IF(VLOOKUP($A24,'DID-list 2016'!$A$7:$K$350,11,0)="Y",0,$I24)*OR(IF(VLOOKUP($A24,'DID-list 2016'!$A$7:$K$350,11,0)="NA",0,$I24)),$I24)</f>
        <v/>
      </c>
      <c r="L24" s="45" t="str">
        <f t="shared" si="1"/>
        <v/>
      </c>
      <c r="M24" s="41" t="str">
        <f>IF(I24="","",I24*Formula!L24)</f>
        <v/>
      </c>
      <c r="N24" s="41" t="str">
        <f>IF(I24="","",I24*Formula!M24)</f>
        <v/>
      </c>
      <c r="O24" s="41" t="str">
        <f>IF(I24="","",I24*Formula!N24)</f>
        <v/>
      </c>
      <c r="P24" s="41" t="str">
        <f t="shared" si="3"/>
        <v/>
      </c>
      <c r="Q24" s="48"/>
    </row>
    <row r="25" spans="1:17">
      <c r="A25" s="41" t="str">
        <f>IF(Formula!I25=0,"",Formula!I25)</f>
        <v/>
      </c>
      <c r="B25" s="42" t="str">
        <f>IF(C25="","",IF(A25="",NonDID,IFERROR(VLOOKUP(A25,'DID-list 2016'!$A$5:$K$350,2,0),Invalid)))</f>
        <v/>
      </c>
      <c r="C25" s="42" t="str">
        <f>IF(Formula!C25="","",Formula!C25)</f>
        <v/>
      </c>
      <c r="D25" s="42" t="str">
        <f>IF(Formula!E25=0,"",Formula!E25)</f>
        <v/>
      </c>
      <c r="E25" s="39" t="str">
        <f>IFERROR(VLOOKUP($A25,'DID-list 2016'!$A$7:$K$350,8,0),"")</f>
        <v/>
      </c>
      <c r="F25" s="39" t="str">
        <f>IFERROR(VLOOKUP($A25,'DID-list 2016'!$A$7:$K$350,5,0),"")</f>
        <v/>
      </c>
      <c r="G25" s="39" t="str">
        <f>IFERROR(VLOOKUP($A25,'DID-list 2016'!$A$7:$K$350,9,0),"")</f>
        <v/>
      </c>
      <c r="H25" s="43" t="str">
        <f>IF(Formula!D25*(Formula!F25/100)=0,"",Formula!D25*(Formula!F25/100))</f>
        <v/>
      </c>
      <c r="I25" s="43" t="str">
        <f t="shared" si="0"/>
        <v/>
      </c>
      <c r="J25" s="44" t="str">
        <f>IFERROR(IF(VLOOKUP($A25,'DID-list 2016'!$A$7:$K$350,10,0)="R",0,$I25)*OR(IF(VLOOKUP($A25,'DID-list 2016'!$A$7:$K$350,10,0)="NA",0,$I25)),$I25)</f>
        <v/>
      </c>
      <c r="K25" s="44" t="str">
        <f>IFERROR(IF(VLOOKUP($A25,'DID-list 2016'!$A$7:$K$350,11,0)="Y",0,$I25)*OR(IF(VLOOKUP($A25,'DID-list 2016'!$A$7:$K$350,11,0)="NA",0,$I25)),$I25)</f>
        <v/>
      </c>
      <c r="L25" s="45" t="str">
        <f t="shared" si="1"/>
        <v/>
      </c>
      <c r="M25" s="41" t="str">
        <f>IF(I25="","",I25*Formula!L25)</f>
        <v/>
      </c>
      <c r="N25" s="41" t="str">
        <f>IF(I25="","",I25*Formula!M25)</f>
        <v/>
      </c>
      <c r="O25" s="41" t="str">
        <f>IF(I25="","",I25*Formula!N25)</f>
        <v/>
      </c>
      <c r="P25" s="41" t="str">
        <f t="shared" si="3"/>
        <v/>
      </c>
      <c r="Q25" s="48"/>
    </row>
    <row r="26" spans="1:17">
      <c r="A26" s="41" t="str">
        <f>IF(Formula!I26=0,"",Formula!I26)</f>
        <v/>
      </c>
      <c r="B26" s="42" t="str">
        <f>IF(C26="","",IF(A26="",NonDID,IFERROR(VLOOKUP(A26,'DID-list 2016'!$A$5:$K$350,2,0),Invalid)))</f>
        <v/>
      </c>
      <c r="C26" s="42" t="str">
        <f>IF(Formula!C26="","",Formula!C26)</f>
        <v/>
      </c>
      <c r="D26" s="42" t="str">
        <f>IF(Formula!E26=0,"",Formula!E26)</f>
        <v/>
      </c>
      <c r="E26" s="39" t="str">
        <f>IFERROR(VLOOKUP($A26,'DID-list 2016'!$A$7:$K$350,8,0),"")</f>
        <v/>
      </c>
      <c r="F26" s="39" t="str">
        <f>IFERROR(VLOOKUP($A26,'DID-list 2016'!$A$7:$K$350,5,0),"")</f>
        <v/>
      </c>
      <c r="G26" s="39" t="str">
        <f>IFERROR(VLOOKUP($A26,'DID-list 2016'!$A$7:$K$350,9,0),"")</f>
        <v/>
      </c>
      <c r="H26" s="43" t="str">
        <f>IF(Formula!D26*(Formula!F26/100)=0,"",Formula!D26*(Formula!F26/100))</f>
        <v/>
      </c>
      <c r="I26" s="43" t="str">
        <f t="shared" si="0"/>
        <v/>
      </c>
      <c r="J26" s="44" t="str">
        <f>IFERROR(IF(VLOOKUP($A26,'DID-list 2016'!$A$7:$K$350,10,0)="R",0,$I26)*OR(IF(VLOOKUP($A26,'DID-list 2016'!$A$7:$K$350,10,0)="NA",0,$I26)),$I26)</f>
        <v/>
      </c>
      <c r="K26" s="44" t="str">
        <f>IFERROR(IF(VLOOKUP($A26,'DID-list 2016'!$A$7:$K$350,11,0)="Y",0,$I26)*OR(IF(VLOOKUP($A26,'DID-list 2016'!$A$7:$K$350,11,0)="NA",0,$I26)),$I26)</f>
        <v/>
      </c>
      <c r="L26" s="45" t="str">
        <f t="shared" si="1"/>
        <v/>
      </c>
      <c r="M26" s="41" t="str">
        <f>IF(I26="","",I26*Formula!L26)</f>
        <v/>
      </c>
      <c r="N26" s="41" t="str">
        <f>IF(I26="","",I26*Formula!M26)</f>
        <v/>
      </c>
      <c r="O26" s="41" t="str">
        <f>IF(I26="","",I26*Formula!N26)</f>
        <v/>
      </c>
      <c r="P26" s="41" t="str">
        <f t="shared" si="3"/>
        <v/>
      </c>
      <c r="Q26" s="48"/>
    </row>
    <row r="27" spans="1:17">
      <c r="A27" s="41" t="str">
        <f>IF(Formula!I27=0,"",Formula!I27)</f>
        <v/>
      </c>
      <c r="B27" s="42" t="str">
        <f>IF(C27="","",IF(A27="",NonDID,IFERROR(VLOOKUP(A27,'DID-list 2016'!$A$5:$K$350,2,0),Invalid)))</f>
        <v/>
      </c>
      <c r="C27" s="42" t="str">
        <f>IF(Formula!C27="","",Formula!C27)</f>
        <v/>
      </c>
      <c r="D27" s="42" t="str">
        <f>IF(Formula!E27=0,"",Formula!E27)</f>
        <v/>
      </c>
      <c r="E27" s="39" t="str">
        <f>IFERROR(VLOOKUP($A27,'DID-list 2016'!$A$7:$K$350,8,0),"")</f>
        <v/>
      </c>
      <c r="F27" s="39" t="str">
        <f>IFERROR(VLOOKUP($A27,'DID-list 2016'!$A$7:$K$350,5,0),"")</f>
        <v/>
      </c>
      <c r="G27" s="39" t="str">
        <f>IFERROR(VLOOKUP($A27,'DID-list 2016'!$A$7:$K$350,9,0),"")</f>
        <v/>
      </c>
      <c r="H27" s="43" t="str">
        <f>IF(Formula!D27*(Formula!F27/100)=0,"",Formula!D27*(Formula!F27/100))</f>
        <v/>
      </c>
      <c r="I27" s="43" t="str">
        <f t="shared" si="0"/>
        <v/>
      </c>
      <c r="J27" s="44" t="str">
        <f>IFERROR(IF(VLOOKUP($A27,'DID-list 2016'!$A$7:$K$350,10,0)="R",0,$I27)*OR(IF(VLOOKUP($A27,'DID-list 2016'!$A$7:$K$350,10,0)="NA",0,$I27)),$I27)</f>
        <v/>
      </c>
      <c r="K27" s="44" t="str">
        <f>IFERROR(IF(VLOOKUP($A27,'DID-list 2016'!$A$7:$K$350,11,0)="Y",0,$I27)*OR(IF(VLOOKUP($A27,'DID-list 2016'!$A$7:$K$350,11,0)="NA",0,$I27)),$I27)</f>
        <v/>
      </c>
      <c r="L27" s="45" t="str">
        <f t="shared" si="1"/>
        <v/>
      </c>
      <c r="M27" s="41" t="str">
        <f>IF(I27="","",I27*Formula!L27)</f>
        <v/>
      </c>
      <c r="N27" s="41" t="str">
        <f>IF(I27="","",I27*Formula!M27)</f>
        <v/>
      </c>
      <c r="O27" s="41" t="str">
        <f>IF(I27="","",I27*Formula!N27)</f>
        <v/>
      </c>
      <c r="P27" s="41" t="str">
        <f t="shared" si="3"/>
        <v/>
      </c>
      <c r="Q27" s="48"/>
    </row>
    <row r="28" spans="1:17">
      <c r="A28" s="41" t="str">
        <f>IF(Formula!I28=0,"",Formula!I28)</f>
        <v/>
      </c>
      <c r="B28" s="42" t="str">
        <f>IF(C28="","",IF(A28="",NonDID,IFERROR(VLOOKUP(A28,'DID-list 2016'!$A$5:$K$350,2,0),Invalid)))</f>
        <v/>
      </c>
      <c r="C28" s="42" t="str">
        <f>IF(Formula!C28="","",Formula!C28)</f>
        <v/>
      </c>
      <c r="D28" s="42" t="str">
        <f>IF(Formula!E28=0,"",Formula!E28)</f>
        <v/>
      </c>
      <c r="E28" s="39" t="str">
        <f>IFERROR(VLOOKUP($A28,'DID-list 2016'!$A$7:$K$350,8,0),"")</f>
        <v/>
      </c>
      <c r="F28" s="39" t="str">
        <f>IFERROR(VLOOKUP($A28,'DID-list 2016'!$A$7:$K$350,5,0),"")</f>
        <v/>
      </c>
      <c r="G28" s="39" t="str">
        <f>IFERROR(VLOOKUP($A28,'DID-list 2016'!$A$7:$K$350,9,0),"")</f>
        <v/>
      </c>
      <c r="H28" s="43" t="str">
        <f>IF(Formula!D28*(Formula!F28/100)=0,"",Formula!D28*(Formula!F28/100))</f>
        <v/>
      </c>
      <c r="I28" s="43" t="str">
        <f t="shared" si="0"/>
        <v/>
      </c>
      <c r="J28" s="44" t="str">
        <f>IFERROR(IF(VLOOKUP($A28,'DID-list 2016'!$A$7:$K$350,10,0)="R",0,$I28)*OR(IF(VLOOKUP($A28,'DID-list 2016'!$A$7:$K$350,10,0)="NA",0,$I28)),$I28)</f>
        <v/>
      </c>
      <c r="K28" s="44" t="str">
        <f>IFERROR(IF(VLOOKUP($A28,'DID-list 2016'!$A$7:$K$350,11,0)="Y",0,$I28)*OR(IF(VLOOKUP($A28,'DID-list 2016'!$A$7:$K$350,11,0)="NA",0,$I28)),$I28)</f>
        <v/>
      </c>
      <c r="L28" s="45" t="str">
        <f t="shared" si="1"/>
        <v/>
      </c>
      <c r="M28" s="41" t="str">
        <f>IF(I28="","",I28*Formula!L28)</f>
        <v/>
      </c>
      <c r="N28" s="41" t="str">
        <f>IF(I28="","",I28*Formula!M28)</f>
        <v/>
      </c>
      <c r="O28" s="41" t="str">
        <f>IF(I28="","",I28*Formula!N28)</f>
        <v/>
      </c>
      <c r="P28" s="41" t="str">
        <f t="shared" si="3"/>
        <v/>
      </c>
      <c r="Q28" s="48"/>
    </row>
    <row r="29" spans="1:17">
      <c r="A29" s="41" t="str">
        <f>IF(Formula!I29=0,"",Formula!I29)</f>
        <v/>
      </c>
      <c r="B29" s="42" t="str">
        <f>IF(C29="","",IF(A29="",NonDID,IFERROR(VLOOKUP(A29,'DID-list 2016'!$A$5:$K$350,2,0),Invalid)))</f>
        <v/>
      </c>
      <c r="C29" s="42" t="str">
        <f>IF(Formula!C29="","",Formula!C29)</f>
        <v/>
      </c>
      <c r="D29" s="42" t="str">
        <f>IF(Formula!E29=0,"",Formula!E29)</f>
        <v/>
      </c>
      <c r="E29" s="39" t="str">
        <f>IFERROR(VLOOKUP($A29,'DID-list 2016'!$A$7:$K$350,8,0),"")</f>
        <v/>
      </c>
      <c r="F29" s="39" t="str">
        <f>IFERROR(VLOOKUP($A29,'DID-list 2016'!$A$7:$K$350,5,0),"")</f>
        <v/>
      </c>
      <c r="G29" s="39" t="str">
        <f>IFERROR(VLOOKUP($A29,'DID-list 2016'!$A$7:$K$350,9,0),"")</f>
        <v/>
      </c>
      <c r="H29" s="43" t="str">
        <f>IF(Formula!D29*(Formula!F29/100)=0,"",Formula!D29*(Formula!F29/100))</f>
        <v/>
      </c>
      <c r="I29" s="43" t="str">
        <f t="shared" si="0"/>
        <v/>
      </c>
      <c r="J29" s="44" t="str">
        <f>IFERROR(IF(VLOOKUP($A29,'DID-list 2016'!$A$7:$K$350,10,0)="R",0,$I29)*OR(IF(VLOOKUP($A29,'DID-list 2016'!$A$7:$K$350,10,0)="NA",0,$I29)),$I29)</f>
        <v/>
      </c>
      <c r="K29" s="44" t="str">
        <f>IFERROR(IF(VLOOKUP($A29,'DID-list 2016'!$A$7:$K$350,11,0)="Y",0,$I29)*OR(IF(VLOOKUP($A29,'DID-list 2016'!$A$7:$K$350,11,0)="NA",0,$I29)),$I29)</f>
        <v/>
      </c>
      <c r="L29" s="45" t="str">
        <f t="shared" si="1"/>
        <v/>
      </c>
      <c r="M29" s="41" t="str">
        <f>IF(I29="","",I29*Formula!L29)</f>
        <v/>
      </c>
      <c r="N29" s="41" t="str">
        <f>IF(I29="","",I29*Formula!M29)</f>
        <v/>
      </c>
      <c r="O29" s="41" t="str">
        <f>IF(I29="","",I29*Formula!N29)</f>
        <v/>
      </c>
      <c r="P29" s="41" t="str">
        <f t="shared" si="3"/>
        <v/>
      </c>
      <c r="Q29" s="48"/>
    </row>
    <row r="30" spans="1:17">
      <c r="A30" s="41" t="str">
        <f>IF(Formula!I30=0,"",Formula!I30)</f>
        <v/>
      </c>
      <c r="B30" s="42" t="str">
        <f>IF(C30="","",IF(A30="",NonDID,IFERROR(VLOOKUP(A30,'DID-list 2016'!$A$5:$K$350,2,0),Invalid)))</f>
        <v/>
      </c>
      <c r="C30" s="42" t="str">
        <f>IF(Formula!C30="","",Formula!C30)</f>
        <v/>
      </c>
      <c r="D30" s="42" t="str">
        <f>IF(Formula!E30=0,"",Formula!E30)</f>
        <v/>
      </c>
      <c r="E30" s="39" t="str">
        <f>IFERROR(VLOOKUP($A30,'DID-list 2016'!$A$7:$K$350,8,0),"")</f>
        <v/>
      </c>
      <c r="F30" s="39" t="str">
        <f>IFERROR(VLOOKUP($A30,'DID-list 2016'!$A$7:$K$350,5,0),"")</f>
        <v/>
      </c>
      <c r="G30" s="39" t="str">
        <f>IFERROR(VLOOKUP($A30,'DID-list 2016'!$A$7:$K$350,9,0),"")</f>
        <v/>
      </c>
      <c r="H30" s="43" t="str">
        <f>IF(Formula!D30*(Formula!F30/100)=0,"",Formula!D30*(Formula!F30/100))</f>
        <v/>
      </c>
      <c r="I30" s="43" t="str">
        <f t="shared" si="0"/>
        <v/>
      </c>
      <c r="J30" s="44" t="str">
        <f>IFERROR(IF(VLOOKUP($A30,'DID-list 2016'!$A$7:$K$350,10,0)="R",0,$I30)*OR(IF(VLOOKUP($A30,'DID-list 2016'!$A$7:$K$350,10,0)="NA",0,$I30)),$I30)</f>
        <v/>
      </c>
      <c r="K30" s="44" t="str">
        <f>IFERROR(IF(VLOOKUP($A30,'DID-list 2016'!$A$7:$K$350,11,0)="Y",0,$I30)*OR(IF(VLOOKUP($A30,'DID-list 2016'!$A$7:$K$350,11,0)="NA",0,$I30)),$I30)</f>
        <v/>
      </c>
      <c r="L30" s="45" t="str">
        <f t="shared" si="1"/>
        <v/>
      </c>
      <c r="M30" s="41" t="str">
        <f>IF(I30="","",I30*Formula!L30)</f>
        <v/>
      </c>
      <c r="N30" s="41" t="str">
        <f>IF(I30="","",I30*Formula!M30)</f>
        <v/>
      </c>
      <c r="O30" s="41" t="str">
        <f>IF(I30="","",I30*Formula!N30)</f>
        <v/>
      </c>
      <c r="P30" s="41" t="str">
        <f t="shared" si="3"/>
        <v/>
      </c>
      <c r="Q30" s="48"/>
    </row>
    <row r="31" spans="1:17">
      <c r="A31" s="41" t="str">
        <f>IF(Formula!I31=0,"",Formula!I31)</f>
        <v/>
      </c>
      <c r="B31" s="42" t="str">
        <f>IF(C31="","",IF(A31="",NonDID,IFERROR(VLOOKUP(A31,'DID-list 2016'!$A$5:$K$350,2,0),Invalid)))</f>
        <v/>
      </c>
      <c r="C31" s="42" t="str">
        <f>IF(Formula!C31="","",Formula!C31)</f>
        <v/>
      </c>
      <c r="D31" s="42" t="str">
        <f>IF(Formula!E31=0,"",Formula!E31)</f>
        <v/>
      </c>
      <c r="E31" s="39" t="str">
        <f>IFERROR(VLOOKUP($A31,'DID-list 2016'!$A$7:$K$350,8,0),"")</f>
        <v/>
      </c>
      <c r="F31" s="39" t="str">
        <f>IFERROR(VLOOKUP($A31,'DID-list 2016'!$A$7:$K$350,5,0),"")</f>
        <v/>
      </c>
      <c r="G31" s="39" t="str">
        <f>IFERROR(VLOOKUP($A31,'DID-list 2016'!$A$7:$K$350,9,0),"")</f>
        <v/>
      </c>
      <c r="H31" s="43" t="str">
        <f>IF(Formula!D31*(Formula!F31/100)=0,"",Formula!D31*(Formula!F31/100))</f>
        <v/>
      </c>
      <c r="I31" s="43" t="str">
        <f t="shared" si="0"/>
        <v/>
      </c>
      <c r="J31" s="44" t="str">
        <f>IFERROR(IF(VLOOKUP($A31,'DID-list 2016'!$A$7:$K$350,10,0)="R",0,$I31)*OR(IF(VLOOKUP($A31,'DID-list 2016'!$A$7:$K$350,10,0)="NA",0,$I31)),$I31)</f>
        <v/>
      </c>
      <c r="K31" s="44" t="str">
        <f>IFERROR(IF(VLOOKUP($A31,'DID-list 2016'!$A$7:$K$350,11,0)="Y",0,$I31)*OR(IF(VLOOKUP($A31,'DID-list 2016'!$A$7:$K$350,11,0)="NA",0,$I31)),$I31)</f>
        <v/>
      </c>
      <c r="L31" s="45" t="str">
        <f t="shared" si="1"/>
        <v/>
      </c>
      <c r="M31" s="41" t="str">
        <f>IF(I31="","",I31*Formula!L31)</f>
        <v/>
      </c>
      <c r="N31" s="41" t="str">
        <f>IF(I31="","",I31*Formula!M31)</f>
        <v/>
      </c>
      <c r="O31" s="41" t="str">
        <f>IF(I31="","",I31*Formula!N31)</f>
        <v/>
      </c>
      <c r="P31" s="41" t="str">
        <f t="shared" si="3"/>
        <v/>
      </c>
      <c r="Q31" s="48"/>
    </row>
    <row r="32" spans="1:17">
      <c r="A32" s="41" t="str">
        <f>IF(Formula!I32=0,"",Formula!I32)</f>
        <v/>
      </c>
      <c r="B32" s="42" t="str">
        <f>IF(C32="","",IF(A32="",NonDID,IFERROR(VLOOKUP(A32,'DID-list 2016'!$A$5:$K$350,2,0),Invalid)))</f>
        <v/>
      </c>
      <c r="C32" s="42" t="str">
        <f>IF(Formula!C32="","",Formula!C32)</f>
        <v/>
      </c>
      <c r="D32" s="42" t="str">
        <f>IF(Formula!E32=0,"",Formula!E32)</f>
        <v/>
      </c>
      <c r="E32" s="39" t="str">
        <f>IFERROR(VLOOKUP($A32,'DID-list 2016'!$A$7:$K$350,8,0),"")</f>
        <v/>
      </c>
      <c r="F32" s="39" t="str">
        <f>IFERROR(VLOOKUP($A32,'DID-list 2016'!$A$7:$K$350,5,0),"")</f>
        <v/>
      </c>
      <c r="G32" s="39" t="str">
        <f>IFERROR(VLOOKUP($A32,'DID-list 2016'!$A$7:$K$350,9,0),"")</f>
        <v/>
      </c>
      <c r="H32" s="43" t="str">
        <f>IF(Formula!D32*(Formula!F32/100)=0,"",Formula!D32*(Formula!F32/100))</f>
        <v/>
      </c>
      <c r="I32" s="43" t="str">
        <f t="shared" si="0"/>
        <v/>
      </c>
      <c r="J32" s="44" t="str">
        <f>IFERROR(IF(VLOOKUP($A32,'DID-list 2016'!$A$7:$K$350,10,0)="R",0,$I32)*OR(IF(VLOOKUP($A32,'DID-list 2016'!$A$7:$K$350,10,0)="NA",0,$I32)),$I32)</f>
        <v/>
      </c>
      <c r="K32" s="44" t="str">
        <f>IFERROR(IF(VLOOKUP($A32,'DID-list 2016'!$A$7:$K$350,11,0)="Y",0,$I32)*OR(IF(VLOOKUP($A32,'DID-list 2016'!$A$7:$K$350,11,0)="NA",0,$I32)),$I32)</f>
        <v/>
      </c>
      <c r="L32" s="45" t="str">
        <f t="shared" si="1"/>
        <v/>
      </c>
      <c r="M32" s="41" t="str">
        <f>IF(I32="","",I32*Formula!L32)</f>
        <v/>
      </c>
      <c r="N32" s="41" t="str">
        <f>IF(I32="","",I32*Formula!M32)</f>
        <v/>
      </c>
      <c r="O32" s="41" t="str">
        <f>IF(I32="","",I32*Formula!N32)</f>
        <v/>
      </c>
      <c r="P32" s="41" t="str">
        <f t="shared" si="3"/>
        <v/>
      </c>
      <c r="Q32" s="48"/>
    </row>
    <row r="33" spans="1:17">
      <c r="A33" s="41" t="str">
        <f>IF(Formula!I33=0,"",Formula!I33)</f>
        <v/>
      </c>
      <c r="B33" s="42" t="str">
        <f>IF(C33="","",IF(A33="",NonDID,IFERROR(VLOOKUP(A33,'DID-list 2016'!$A$5:$K$350,2,0),Invalid)))</f>
        <v/>
      </c>
      <c r="C33" s="42" t="str">
        <f>IF(Formula!C33="","",Formula!C33)</f>
        <v/>
      </c>
      <c r="D33" s="42" t="str">
        <f>IF(Formula!E33=0,"",Formula!E33)</f>
        <v/>
      </c>
      <c r="E33" s="39" t="str">
        <f>IFERROR(VLOOKUP($A33,'DID-list 2016'!$A$7:$K$350,8,0),"")</f>
        <v/>
      </c>
      <c r="F33" s="39" t="str">
        <f>IFERROR(VLOOKUP($A33,'DID-list 2016'!$A$7:$K$350,5,0),"")</f>
        <v/>
      </c>
      <c r="G33" s="39" t="str">
        <f>IFERROR(VLOOKUP($A33,'DID-list 2016'!$A$7:$K$350,9,0),"")</f>
        <v/>
      </c>
      <c r="H33" s="43" t="str">
        <f>IF(Formula!D33*(Formula!F33/100)=0,"",Formula!D33*(Formula!F33/100))</f>
        <v/>
      </c>
      <c r="I33" s="43" t="str">
        <f t="shared" si="0"/>
        <v/>
      </c>
      <c r="J33" s="44" t="str">
        <f>IFERROR(IF(VLOOKUP($A33,'DID-list 2016'!$A$7:$K$350,10,0)="R",0,$I33)*OR(IF(VLOOKUP($A33,'DID-list 2016'!$A$7:$K$350,10,0)="NA",0,$I33)),$I33)</f>
        <v/>
      </c>
      <c r="K33" s="44" t="str">
        <f>IFERROR(IF(VLOOKUP($A33,'DID-list 2016'!$A$7:$K$350,11,0)="Y",0,$I33)*OR(IF(VLOOKUP($A33,'DID-list 2016'!$A$7:$K$350,11,0)="NA",0,$I33)),$I33)</f>
        <v/>
      </c>
      <c r="L33" s="45" t="str">
        <f t="shared" si="1"/>
        <v/>
      </c>
      <c r="M33" s="41" t="str">
        <f>IF(I33="","",I33*Formula!L33)</f>
        <v/>
      </c>
      <c r="N33" s="41" t="str">
        <f>IF(I33="","",I33*Formula!M33)</f>
        <v/>
      </c>
      <c r="O33" s="41" t="str">
        <f>IF(I33="","",I33*Formula!N33)</f>
        <v/>
      </c>
      <c r="P33" s="41" t="str">
        <f t="shared" si="3"/>
        <v/>
      </c>
      <c r="Q33" s="48"/>
    </row>
    <row r="34" spans="1:17">
      <c r="A34" s="41" t="str">
        <f>IF(Formula!I34=0,"",Formula!I34)</f>
        <v/>
      </c>
      <c r="B34" s="42" t="str">
        <f>IF(C34="","",IF(A34="",NonDID,IFERROR(VLOOKUP(A34,'DID-list 2016'!$A$5:$K$350,2,0),Invalid)))</f>
        <v/>
      </c>
      <c r="C34" s="42" t="str">
        <f>IF(Formula!C34="","",Formula!C34)</f>
        <v/>
      </c>
      <c r="D34" s="42" t="str">
        <f>IF(Formula!E34=0,"",Formula!E34)</f>
        <v/>
      </c>
      <c r="E34" s="39" t="str">
        <f>IFERROR(VLOOKUP($A34,'DID-list 2016'!$A$7:$K$350,8,0),"")</f>
        <v/>
      </c>
      <c r="F34" s="39" t="str">
        <f>IFERROR(VLOOKUP($A34,'DID-list 2016'!$A$7:$K$350,5,0),"")</f>
        <v/>
      </c>
      <c r="G34" s="39" t="str">
        <f>IFERROR(VLOOKUP($A34,'DID-list 2016'!$A$7:$K$350,9,0),"")</f>
        <v/>
      </c>
      <c r="H34" s="43" t="str">
        <f>IF(Formula!D34*(Formula!F34/100)=0,"",Formula!D34*(Formula!F34/100))</f>
        <v/>
      </c>
      <c r="I34" s="43" t="str">
        <f t="shared" si="0"/>
        <v/>
      </c>
      <c r="J34" s="44" t="str">
        <f>IFERROR(IF(VLOOKUP($A34,'DID-list 2016'!$A$7:$K$350,10,0)="R",0,$I34)*OR(IF(VLOOKUP($A34,'DID-list 2016'!$A$7:$K$350,10,0)="NA",0,$I34)),$I34)</f>
        <v/>
      </c>
      <c r="K34" s="44" t="str">
        <f>IFERROR(IF(VLOOKUP($A34,'DID-list 2016'!$A$7:$K$350,11,0)="Y",0,$I34)*OR(IF(VLOOKUP($A34,'DID-list 2016'!$A$7:$K$350,11,0)="NA",0,$I34)),$I34)</f>
        <v/>
      </c>
      <c r="L34" s="45" t="str">
        <f t="shared" si="1"/>
        <v/>
      </c>
      <c r="M34" s="41" t="str">
        <f>IF(I34="","",I34*Formula!L34)</f>
        <v/>
      </c>
      <c r="N34" s="41" t="str">
        <f>IF(I34="","",I34*Formula!M34)</f>
        <v/>
      </c>
      <c r="O34" s="41" t="str">
        <f>IF(I34="","",I34*Formula!N34)</f>
        <v/>
      </c>
      <c r="P34" s="41" t="str">
        <f t="shared" si="3"/>
        <v/>
      </c>
      <c r="Q34" s="48"/>
    </row>
    <row r="35" spans="1:17">
      <c r="A35" s="41" t="str">
        <f>IF(Formula!I35=0,"",Formula!I35)</f>
        <v/>
      </c>
      <c r="B35" s="42" t="str">
        <f>IF(C35="","",IF(A35="",NonDID,IFERROR(VLOOKUP(A35,'DID-list 2016'!$A$5:$K$350,2,0),Invalid)))</f>
        <v/>
      </c>
      <c r="C35" s="42" t="str">
        <f>IF(Formula!C35="","",Formula!C35)</f>
        <v/>
      </c>
      <c r="D35" s="42" t="str">
        <f>IF(Formula!E35=0,"",Formula!E35)</f>
        <v/>
      </c>
      <c r="E35" s="39" t="str">
        <f>IFERROR(VLOOKUP($A35,'DID-list 2016'!$A$7:$K$350,8,0),"")</f>
        <v/>
      </c>
      <c r="F35" s="39" t="str">
        <f>IFERROR(VLOOKUP($A35,'DID-list 2016'!$A$7:$K$350,5,0),"")</f>
        <v/>
      </c>
      <c r="G35" s="39" t="str">
        <f>IFERROR(VLOOKUP($A35,'DID-list 2016'!$A$7:$K$350,9,0),"")</f>
        <v/>
      </c>
      <c r="H35" s="43" t="str">
        <f>IF(Formula!D35*(Formula!F35/100)=0,"",Formula!D35*(Formula!F35/100))</f>
        <v/>
      </c>
      <c r="I35" s="43" t="str">
        <f t="shared" si="0"/>
        <v/>
      </c>
      <c r="J35" s="44" t="str">
        <f>IFERROR(IF(VLOOKUP($A35,'DID-list 2016'!$A$7:$K$350,10,0)="R",0,$I35)*OR(IF(VLOOKUP($A35,'DID-list 2016'!$A$7:$K$350,10,0)="NA",0,$I35)),$I35)</f>
        <v/>
      </c>
      <c r="K35" s="44" t="str">
        <f>IFERROR(IF(VLOOKUP($A35,'DID-list 2016'!$A$7:$K$350,11,0)="Y",0,$I35)*OR(IF(VLOOKUP($A35,'DID-list 2016'!$A$7:$K$350,11,0)="NA",0,$I35)),$I35)</f>
        <v/>
      </c>
      <c r="L35" s="45" t="str">
        <f t="shared" si="1"/>
        <v/>
      </c>
      <c r="M35" s="41" t="str">
        <f>IF(I35="","",I35*Formula!L35)</f>
        <v/>
      </c>
      <c r="N35" s="41" t="str">
        <f>IF(I35="","",I35*Formula!M35)</f>
        <v/>
      </c>
      <c r="O35" s="41" t="str">
        <f>IF(I35="","",I35*Formula!N35)</f>
        <v/>
      </c>
      <c r="P35" s="41" t="str">
        <f t="shared" si="3"/>
        <v/>
      </c>
      <c r="Q35" s="48"/>
    </row>
    <row r="36" spans="1:17">
      <c r="A36" s="46"/>
      <c r="B36" s="42" t="str">
        <f>IF(C36="","",IF(A36="",NonDID,IFERROR(VLOOKUP(A36,'DID-list 2016'!$A$5:$K$350,2,0),Invalid)))</f>
        <v/>
      </c>
      <c r="C36" s="42" t="str">
        <f>IF(Formula!C36="","",Formula!C36)</f>
        <v/>
      </c>
      <c r="D36" s="39"/>
      <c r="E36" s="39" t="str">
        <f>IFERROR(VLOOKUP($A36,'DID-list 2016'!$A$7:$K$350,8,0),"")</f>
        <v/>
      </c>
      <c r="F36" s="39" t="str">
        <f>IFERROR(VLOOKUP($A36,'DID-list 2016'!$A$7:$K$350,5,0),"")</f>
        <v/>
      </c>
      <c r="G36" s="39" t="str">
        <f>IFERROR(VLOOKUP($A36,'DID-list 2016'!$A$7:$K$350,9,0),"")</f>
        <v/>
      </c>
      <c r="H36" s="43"/>
      <c r="I36" s="43"/>
      <c r="J36" s="44"/>
      <c r="K36" s="44"/>
      <c r="L36" s="47"/>
      <c r="M36" s="39"/>
      <c r="N36" s="41" t="str">
        <f>IF(I36="","",IF(I36*Formula!M36=0,"",I36*Formula!M36))</f>
        <v/>
      </c>
      <c r="O36" s="41" t="str">
        <f>IF(I36="","",IF(I36*Formula!N36=0,"",I36*Formula!N36))</f>
        <v/>
      </c>
      <c r="P36" s="41" t="str">
        <f t="shared" si="3"/>
        <v/>
      </c>
      <c r="Q36" s="48"/>
    </row>
    <row r="37" spans="1:17">
      <c r="A37" s="34"/>
      <c r="B37" s="60" t="s">
        <v>2</v>
      </c>
      <c r="C37" s="60"/>
      <c r="D37" s="61"/>
      <c r="E37" s="62"/>
      <c r="F37" s="62"/>
      <c r="G37" s="62"/>
      <c r="H37" s="63">
        <f>SUM(H6:H36)</f>
        <v>0</v>
      </c>
      <c r="I37" s="63">
        <f t="shared" ref="I37:P37" si="4">SUM(I6:I35)</f>
        <v>0</v>
      </c>
      <c r="J37" s="63">
        <f t="shared" si="4"/>
        <v>0</v>
      </c>
      <c r="K37" s="63">
        <f t="shared" si="4"/>
        <v>0</v>
      </c>
      <c r="L37" s="64">
        <f t="shared" si="4"/>
        <v>0</v>
      </c>
      <c r="M37" s="65">
        <f t="shared" si="4"/>
        <v>0</v>
      </c>
      <c r="N37" s="65">
        <f t="shared" si="4"/>
        <v>0</v>
      </c>
      <c r="O37" s="65">
        <f t="shared" si="4"/>
        <v>0</v>
      </c>
      <c r="P37" s="63">
        <f t="shared" si="4"/>
        <v>0</v>
      </c>
      <c r="Q37" s="48"/>
    </row>
    <row r="38" spans="1:17">
      <c r="A38" s="34"/>
      <c r="B38" s="66"/>
      <c r="C38" s="66"/>
      <c r="D38" s="56"/>
      <c r="E38" s="67"/>
      <c r="F38" s="67"/>
      <c r="G38" s="67"/>
      <c r="H38" s="68"/>
      <c r="I38" s="68"/>
      <c r="J38" s="68"/>
      <c r="K38" s="68"/>
      <c r="L38" s="69"/>
      <c r="M38" s="69"/>
      <c r="N38" s="70"/>
      <c r="O38" s="71"/>
      <c r="P38" s="34"/>
      <c r="Q38" s="48"/>
    </row>
    <row r="39" spans="1:17">
      <c r="A39" s="34"/>
      <c r="B39" s="66"/>
      <c r="C39" s="66"/>
      <c r="D39" s="56"/>
      <c r="E39" s="67"/>
      <c r="F39" s="67"/>
      <c r="G39" s="67"/>
      <c r="H39" s="68"/>
      <c r="I39" s="68"/>
      <c r="J39" s="68"/>
      <c r="K39" s="68"/>
      <c r="L39" s="69"/>
      <c r="M39" s="69"/>
      <c r="N39" s="70"/>
      <c r="O39" s="71"/>
      <c r="P39" s="34"/>
      <c r="Q39" s="48"/>
    </row>
    <row r="40" spans="1:17">
      <c r="A40" s="38"/>
      <c r="B40" s="34"/>
      <c r="C40" s="34"/>
      <c r="D40" s="52"/>
      <c r="E40" s="52"/>
      <c r="F40" s="52"/>
      <c r="G40" s="52"/>
      <c r="H40" s="34"/>
      <c r="I40" s="72" t="s">
        <v>144</v>
      </c>
      <c r="J40" s="73"/>
      <c r="K40" s="73"/>
      <c r="L40" s="336" t="str">
        <f>L52</f>
        <v>O11 and O21</v>
      </c>
      <c r="M40" s="337"/>
      <c r="N40" s="102" t="str">
        <f t="shared" ref="N40:P41" si="5">N52</f>
        <v>O12 and O22</v>
      </c>
      <c r="O40" s="102" t="str">
        <f t="shared" si="5"/>
        <v>O13 and O23</v>
      </c>
      <c r="P40" s="102" t="str">
        <f t="shared" si="5"/>
        <v>O13 and O23</v>
      </c>
      <c r="Q40" s="34"/>
    </row>
    <row r="41" spans="1:17" ht="33" customHeight="1">
      <c r="A41" s="38"/>
      <c r="B41" s="75" t="s">
        <v>173</v>
      </c>
      <c r="C41" s="85"/>
      <c r="D41" s="76"/>
      <c r="E41" s="76"/>
      <c r="F41" s="76"/>
      <c r="G41" s="76"/>
      <c r="H41" s="77"/>
      <c r="I41" s="316" t="s">
        <v>126</v>
      </c>
      <c r="J41" s="316"/>
      <c r="K41" s="317"/>
      <c r="L41" s="334" t="str">
        <f>L53</f>
        <v>∑ H410*100 + H411*10 + H412</v>
      </c>
      <c r="M41" s="335"/>
      <c r="N41" s="100" t="str">
        <f t="shared" si="5"/>
        <v>CDV-limit (chron)</v>
      </c>
      <c r="O41" s="101" t="str">
        <f t="shared" si="5"/>
        <v>aNBO</v>
      </c>
      <c r="P41" s="101" t="str">
        <f t="shared" si="5"/>
        <v>anNBO</v>
      </c>
      <c r="Q41" s="34"/>
    </row>
    <row r="42" spans="1:17">
      <c r="A42" s="38"/>
      <c r="B42" s="80" t="s">
        <v>418</v>
      </c>
      <c r="C42" s="307"/>
      <c r="D42" s="56"/>
      <c r="E42" s="67"/>
      <c r="F42" s="67"/>
      <c r="G42" s="67"/>
      <c r="H42" s="81"/>
      <c r="I42" s="327" t="s">
        <v>289</v>
      </c>
      <c r="J42" s="328"/>
      <c r="K42" s="329"/>
      <c r="L42" s="338" t="str">
        <f t="shared" ref="L42:L48" si="6">IF(($M$37*100+$N$37*10+$O$37)&lt;=L54+HLOOKUP(L67,$J$77:$O$78,2,FALSE),"OK","NO")</f>
        <v>OK</v>
      </c>
      <c r="M42" s="339"/>
      <c r="N42" s="59" t="str">
        <f t="shared" ref="N42:N48" si="7">IFERROR(IF($L$37&lt;=N54+HLOOKUP(N67,$J$77:$O$78,2,FALSE),"OK","NO"),"")</f>
        <v>OK</v>
      </c>
      <c r="O42" s="59" t="str">
        <f t="shared" ref="O42:O48" si="8">IFERROR(IF($J$37&lt;=O54+HLOOKUP(O67,$J$77:$O$78,2,FALSE),"OK","NO"),"")</f>
        <v>OK</v>
      </c>
      <c r="P42" s="59" t="str">
        <f t="shared" ref="P42:P48" si="9">IFERROR(IF($K$37&lt;=P54+HLOOKUP(P67,$J$77:$O$78,2,FALSE),"OK","NO"),"")</f>
        <v>OK</v>
      </c>
      <c r="Q42" s="34"/>
    </row>
    <row r="43" spans="1:17" ht="12.75" customHeight="1">
      <c r="A43" s="38"/>
      <c r="B43" s="80" t="s">
        <v>419</v>
      </c>
      <c r="C43" s="307"/>
      <c r="D43" s="56"/>
      <c r="E43" s="67"/>
      <c r="F43" s="67"/>
      <c r="G43" s="67"/>
      <c r="H43" s="81"/>
      <c r="I43" s="327" t="s">
        <v>391</v>
      </c>
      <c r="J43" s="328"/>
      <c r="K43" s="329"/>
      <c r="L43" s="338" t="str">
        <f t="shared" si="6"/>
        <v>OK</v>
      </c>
      <c r="M43" s="339"/>
      <c r="N43" s="59" t="str">
        <f t="shared" si="7"/>
        <v>OK</v>
      </c>
      <c r="O43" s="59" t="str">
        <f t="shared" si="8"/>
        <v>OK</v>
      </c>
      <c r="P43" s="59" t="str">
        <f t="shared" si="9"/>
        <v>OK</v>
      </c>
      <c r="Q43" s="34"/>
    </row>
    <row r="44" spans="1:17" ht="12.75" customHeight="1">
      <c r="A44" s="38"/>
      <c r="B44" s="332" t="s">
        <v>420</v>
      </c>
      <c r="C44" s="333"/>
      <c r="D44" s="333"/>
      <c r="E44" s="333"/>
      <c r="F44" s="333"/>
      <c r="G44" s="333"/>
      <c r="H44" s="326"/>
      <c r="I44" s="327" t="s">
        <v>291</v>
      </c>
      <c r="J44" s="328"/>
      <c r="K44" s="329"/>
      <c r="L44" s="338" t="str">
        <f t="shared" si="6"/>
        <v>OK</v>
      </c>
      <c r="M44" s="339"/>
      <c r="N44" s="59" t="str">
        <f t="shared" si="7"/>
        <v>OK</v>
      </c>
      <c r="O44" s="59" t="str">
        <f t="shared" si="8"/>
        <v>OK</v>
      </c>
      <c r="P44" s="59" t="str">
        <f t="shared" si="9"/>
        <v>OK</v>
      </c>
      <c r="Q44" s="34"/>
    </row>
    <row r="45" spans="1:17" ht="12.75" customHeight="1">
      <c r="A45" s="38"/>
      <c r="B45" s="332"/>
      <c r="C45" s="333"/>
      <c r="D45" s="333"/>
      <c r="E45" s="333"/>
      <c r="F45" s="333"/>
      <c r="G45" s="333"/>
      <c r="H45" s="326"/>
      <c r="I45" s="327" t="s">
        <v>292</v>
      </c>
      <c r="J45" s="328"/>
      <c r="K45" s="329"/>
      <c r="L45" s="338" t="str">
        <f t="shared" si="6"/>
        <v>OK</v>
      </c>
      <c r="M45" s="339"/>
      <c r="N45" s="59" t="str">
        <f t="shared" si="7"/>
        <v>OK</v>
      </c>
      <c r="O45" s="59" t="str">
        <f t="shared" si="8"/>
        <v>OK</v>
      </c>
      <c r="P45" s="59" t="str">
        <f t="shared" si="9"/>
        <v>OK</v>
      </c>
      <c r="Q45" s="34"/>
    </row>
    <row r="46" spans="1:17" ht="12.75" customHeight="1">
      <c r="A46" s="38"/>
      <c r="B46" s="332" t="s">
        <v>421</v>
      </c>
      <c r="C46" s="333"/>
      <c r="D46" s="333"/>
      <c r="E46" s="333"/>
      <c r="F46" s="333"/>
      <c r="G46" s="325"/>
      <c r="H46" s="326"/>
      <c r="I46" s="327" t="s">
        <v>405</v>
      </c>
      <c r="J46" s="328"/>
      <c r="K46" s="329"/>
      <c r="L46" s="338" t="str">
        <f t="shared" si="6"/>
        <v>OK</v>
      </c>
      <c r="M46" s="339"/>
      <c r="N46" s="59" t="str">
        <f t="shared" si="7"/>
        <v>OK</v>
      </c>
      <c r="O46" s="59" t="str">
        <f t="shared" si="8"/>
        <v>OK</v>
      </c>
      <c r="P46" s="59" t="str">
        <f t="shared" si="9"/>
        <v>OK</v>
      </c>
      <c r="Q46" s="34"/>
    </row>
    <row r="47" spans="1:17" ht="12.75" customHeight="1">
      <c r="A47" s="38"/>
      <c r="B47" s="332"/>
      <c r="C47" s="333"/>
      <c r="D47" s="333"/>
      <c r="E47" s="333"/>
      <c r="F47" s="333"/>
      <c r="G47" s="325"/>
      <c r="H47" s="326"/>
      <c r="I47" s="327" t="s">
        <v>392</v>
      </c>
      <c r="J47" s="328"/>
      <c r="K47" s="329"/>
      <c r="L47" s="338" t="str">
        <f t="shared" si="6"/>
        <v>OK</v>
      </c>
      <c r="M47" s="339"/>
      <c r="N47" s="59" t="str">
        <f t="shared" si="7"/>
        <v>OK</v>
      </c>
      <c r="O47" s="59" t="str">
        <f t="shared" si="8"/>
        <v>OK</v>
      </c>
      <c r="P47" s="59" t="str">
        <f t="shared" si="9"/>
        <v>OK</v>
      </c>
      <c r="Q47" s="34"/>
    </row>
    <row r="48" spans="1:17" ht="12.75" customHeight="1">
      <c r="A48" s="38"/>
      <c r="B48" s="80" t="s">
        <v>141</v>
      </c>
      <c r="C48" s="307"/>
      <c r="D48" s="56"/>
      <c r="E48" s="56"/>
      <c r="F48" s="56"/>
      <c r="G48" s="56"/>
      <c r="H48" s="82"/>
      <c r="I48" s="327" t="s">
        <v>290</v>
      </c>
      <c r="J48" s="328"/>
      <c r="K48" s="329"/>
      <c r="L48" s="338" t="str">
        <f t="shared" si="6"/>
        <v>OK</v>
      </c>
      <c r="M48" s="339"/>
      <c r="N48" s="59" t="str">
        <f t="shared" si="7"/>
        <v>OK</v>
      </c>
      <c r="O48" s="59" t="str">
        <f t="shared" si="8"/>
        <v>OK</v>
      </c>
      <c r="P48" s="59" t="str">
        <f t="shared" si="9"/>
        <v>OK</v>
      </c>
      <c r="Q48" s="34"/>
    </row>
    <row r="49" spans="1:20" ht="12.75" customHeight="1">
      <c r="A49" s="38"/>
      <c r="B49" s="80" t="s">
        <v>142</v>
      </c>
      <c r="C49" s="307"/>
      <c r="D49" s="56"/>
      <c r="E49" s="56"/>
      <c r="F49" s="56"/>
      <c r="G49" s="56"/>
      <c r="H49" s="82"/>
      <c r="I49" s="327" t="s">
        <v>406</v>
      </c>
      <c r="J49" s="328"/>
      <c r="K49" s="329"/>
      <c r="L49" s="338" t="str">
        <f>IF(($M$37*100+$N$37*10+$O$37)&lt;=L61+HLOOKUP(L74,$J$77:$O$78,2,FALSE),"OK","NO")</f>
        <v>OK</v>
      </c>
      <c r="M49" s="339"/>
      <c r="N49" s="59" t="str">
        <f>IFERROR(IF($L$37&lt;=N61+HLOOKUP(N74,$J$77:$O$78,2,FALSE),"OK","NO"),"")</f>
        <v>OK</v>
      </c>
      <c r="O49" s="59" t="str">
        <f>IFERROR(IF($J$37&lt;=O61+HLOOKUP(O74,$J$77:$O$78,2,FALSE),"OK","NO"),"")</f>
        <v>OK</v>
      </c>
      <c r="P49" s="59" t="str">
        <f>IFERROR(IF($K$37&lt;=P61+HLOOKUP(P74,$J$77:$O$78,2,FALSE),"OK","NO"),"")</f>
        <v>OK</v>
      </c>
      <c r="Q49" s="34"/>
    </row>
    <row r="50" spans="1:20" ht="12.75" customHeight="1">
      <c r="A50" s="38"/>
      <c r="B50" s="80"/>
      <c r="C50" s="307"/>
      <c r="D50" s="56"/>
      <c r="E50" s="56"/>
      <c r="F50" s="56"/>
      <c r="G50" s="56"/>
      <c r="H50" s="82"/>
      <c r="I50" s="327" t="s">
        <v>407</v>
      </c>
      <c r="J50" s="328"/>
      <c r="K50" s="329"/>
      <c r="L50" s="338" t="str">
        <f>IF(($M$37*100+$N$37*10+$O$37)&lt;=L62+HLOOKUP(L75,$J$77:$O$78,2,FALSE),"OK","NO")</f>
        <v>OK</v>
      </c>
      <c r="M50" s="339"/>
      <c r="N50" s="59" t="str">
        <f>IFERROR(IF($L$37&lt;=N62+HLOOKUP(N75,$J$77:$O$78,2,FALSE),"OK","NO"),"")</f>
        <v>OK</v>
      </c>
      <c r="O50" s="59" t="str">
        <f>IFERROR(IF($J$37&lt;=O62+HLOOKUP(O75,$J$77:$O$78,2,FALSE),"OK","NO"),"")</f>
        <v>OK</v>
      </c>
      <c r="P50" s="59" t="str">
        <f>IFERROR(IF($K$37&lt;=P62+HLOOKUP(P75,$J$77:$O$78,2,FALSE),"OK","NO"),"")</f>
        <v>OK</v>
      </c>
      <c r="Q50" s="34"/>
    </row>
    <row r="51" spans="1:20" ht="12.75" customHeight="1">
      <c r="A51" s="38"/>
      <c r="B51" s="83"/>
      <c r="C51" s="311"/>
      <c r="D51" s="61"/>
      <c r="E51" s="61"/>
      <c r="F51" s="61"/>
      <c r="G51" s="61"/>
      <c r="H51" s="84"/>
      <c r="I51" s="34"/>
      <c r="J51" s="34"/>
      <c r="K51" s="69"/>
      <c r="L51" s="34"/>
      <c r="M51" s="34"/>
      <c r="N51" s="34"/>
      <c r="O51" s="34"/>
      <c r="P51" s="34"/>
      <c r="Q51" s="34"/>
    </row>
    <row r="52" spans="1:20">
      <c r="A52" s="38"/>
      <c r="B52" s="74"/>
      <c r="C52" s="74"/>
      <c r="D52" s="56"/>
      <c r="E52" s="67"/>
      <c r="F52" s="67"/>
      <c r="G52" s="67"/>
      <c r="H52" s="68"/>
      <c r="I52" s="72" t="s">
        <v>140</v>
      </c>
      <c r="J52" s="73"/>
      <c r="K52" s="73"/>
      <c r="L52" s="336" t="s">
        <v>402</v>
      </c>
      <c r="M52" s="337"/>
      <c r="N52" s="102" t="s">
        <v>403</v>
      </c>
      <c r="O52" s="102" t="s">
        <v>404</v>
      </c>
      <c r="P52" s="102" t="s">
        <v>404</v>
      </c>
      <c r="Q52" s="34"/>
    </row>
    <row r="53" spans="1:20" ht="27.75" customHeight="1">
      <c r="A53" s="34"/>
      <c r="B53" s="320" t="s">
        <v>414</v>
      </c>
      <c r="C53" s="312"/>
      <c r="D53" s="85"/>
      <c r="E53" s="85"/>
      <c r="F53" s="85"/>
      <c r="G53" s="85"/>
      <c r="H53" s="77"/>
      <c r="I53" s="86" t="s">
        <v>126</v>
      </c>
      <c r="J53" s="78"/>
      <c r="K53" s="79"/>
      <c r="L53" s="334" t="s">
        <v>400</v>
      </c>
      <c r="M53" s="335"/>
      <c r="N53" s="107" t="s">
        <v>136</v>
      </c>
      <c r="O53" s="108" t="s">
        <v>0</v>
      </c>
      <c r="P53" s="108" t="s">
        <v>1</v>
      </c>
      <c r="Q53" s="34"/>
    </row>
    <row r="54" spans="1:20">
      <c r="A54" s="34"/>
      <c r="B54" s="330" t="s">
        <v>415</v>
      </c>
      <c r="C54" s="331"/>
      <c r="D54" s="331"/>
      <c r="E54" s="331"/>
      <c r="F54" s="331"/>
      <c r="G54" s="331"/>
      <c r="H54" s="319"/>
      <c r="I54" s="103" t="s">
        <v>289</v>
      </c>
      <c r="J54" s="104"/>
      <c r="K54" s="105"/>
      <c r="L54" s="340">
        <v>0.02</v>
      </c>
      <c r="M54" s="341"/>
      <c r="N54" s="41">
        <v>10500</v>
      </c>
      <c r="O54" s="110">
        <v>0.1</v>
      </c>
      <c r="P54" s="110">
        <v>0.1</v>
      </c>
      <c r="Q54" s="34"/>
      <c r="T54" s="2"/>
    </row>
    <row r="55" spans="1:20" ht="12.75" customHeight="1">
      <c r="A55" s="34"/>
      <c r="B55" s="330"/>
      <c r="C55" s="331"/>
      <c r="D55" s="331"/>
      <c r="E55" s="331"/>
      <c r="F55" s="331"/>
      <c r="G55" s="331"/>
      <c r="H55" s="322"/>
      <c r="I55" s="103" t="s">
        <v>391</v>
      </c>
      <c r="J55" s="104"/>
      <c r="K55" s="105"/>
      <c r="L55" s="340">
        <v>0.5</v>
      </c>
      <c r="M55" s="341"/>
      <c r="N55" s="41">
        <v>600000</v>
      </c>
      <c r="O55" s="110">
        <v>2</v>
      </c>
      <c r="P55" s="110">
        <v>5</v>
      </c>
      <c r="Q55" s="34"/>
    </row>
    <row r="56" spans="1:20" s="3" customFormat="1">
      <c r="A56" s="34"/>
      <c r="B56" s="318" t="s">
        <v>416</v>
      </c>
      <c r="C56" s="321"/>
      <c r="D56" s="321"/>
      <c r="E56" s="321"/>
      <c r="F56" s="321"/>
      <c r="G56" s="321"/>
      <c r="H56" s="322"/>
      <c r="I56" s="103" t="s">
        <v>291</v>
      </c>
      <c r="J56" s="104"/>
      <c r="K56" s="105"/>
      <c r="L56" s="340">
        <v>0.3</v>
      </c>
      <c r="M56" s="341"/>
      <c r="N56" s="41">
        <v>600000</v>
      </c>
      <c r="O56" s="110">
        <v>2</v>
      </c>
      <c r="P56" s="110">
        <v>2</v>
      </c>
      <c r="Q56" s="34"/>
    </row>
    <row r="57" spans="1:20" s="3" customFormat="1">
      <c r="A57" s="34"/>
      <c r="B57" s="323"/>
      <c r="C57" s="321"/>
      <c r="D57" s="321"/>
      <c r="E57" s="321"/>
      <c r="F57" s="321"/>
      <c r="G57" s="321"/>
      <c r="H57" s="322"/>
      <c r="I57" s="103" t="s">
        <v>292</v>
      </c>
      <c r="J57" s="104"/>
      <c r="K57" s="105"/>
      <c r="L57" s="347">
        <v>2E-3</v>
      </c>
      <c r="M57" s="348"/>
      <c r="N57" s="41">
        <v>9500</v>
      </c>
      <c r="O57" s="109">
        <v>4.4999999999999998E-2</v>
      </c>
      <c r="P57" s="109">
        <v>0.25</v>
      </c>
      <c r="Q57" s="34"/>
    </row>
    <row r="58" spans="1:20" s="3" customFormat="1" ht="12.75" customHeight="1">
      <c r="A58" s="34"/>
      <c r="B58" s="324"/>
      <c r="C58" s="313"/>
      <c r="D58" s="87"/>
      <c r="E58" s="87"/>
      <c r="F58" s="87"/>
      <c r="G58" s="87"/>
      <c r="H58" s="84"/>
      <c r="I58" s="103" t="s">
        <v>405</v>
      </c>
      <c r="J58" s="104"/>
      <c r="K58" s="105"/>
      <c r="L58" s="340">
        <v>0.1</v>
      </c>
      <c r="M58" s="341"/>
      <c r="N58" s="41">
        <v>100000</v>
      </c>
      <c r="O58" s="110">
        <v>0.7</v>
      </c>
      <c r="P58" s="110">
        <v>0.7</v>
      </c>
      <c r="Q58" s="34"/>
    </row>
    <row r="59" spans="1:20" s="3" customFormat="1">
      <c r="A59" s="34"/>
      <c r="B59" s="34"/>
      <c r="C59" s="34"/>
      <c r="D59" s="34"/>
      <c r="E59" s="34"/>
      <c r="F59" s="34"/>
      <c r="G59" s="34"/>
      <c r="H59" s="34"/>
      <c r="I59" s="103" t="s">
        <v>392</v>
      </c>
      <c r="J59" s="106"/>
      <c r="K59" s="105"/>
      <c r="L59" s="349">
        <v>0.05</v>
      </c>
      <c r="M59" s="350"/>
      <c r="N59" s="41">
        <v>350000</v>
      </c>
      <c r="O59" s="110">
        <v>2</v>
      </c>
      <c r="P59" s="110">
        <v>5</v>
      </c>
      <c r="Q59" s="34"/>
    </row>
    <row r="60" spans="1:20" s="3" customFormat="1">
      <c r="A60" s="34"/>
      <c r="B60" s="34"/>
      <c r="C60" s="34"/>
      <c r="D60" s="34"/>
      <c r="E60" s="34"/>
      <c r="F60" s="34"/>
      <c r="G60" s="34"/>
      <c r="H60" s="34"/>
      <c r="I60" s="103" t="s">
        <v>290</v>
      </c>
      <c r="J60" s="106"/>
      <c r="K60" s="105"/>
      <c r="L60" s="340">
        <v>0.3</v>
      </c>
      <c r="M60" s="341"/>
      <c r="N60" s="41">
        <v>48000</v>
      </c>
      <c r="O60" s="110">
        <v>0.7</v>
      </c>
      <c r="P60" s="110">
        <v>0.7</v>
      </c>
      <c r="Q60" s="34"/>
    </row>
    <row r="61" spans="1:20" s="3" customFormat="1">
      <c r="A61" s="34"/>
      <c r="B61" s="34"/>
      <c r="C61" s="34"/>
      <c r="D61" s="34"/>
      <c r="E61" s="34"/>
      <c r="F61" s="34"/>
      <c r="G61" s="34"/>
      <c r="H61" s="34"/>
      <c r="I61" s="103" t="s">
        <v>406</v>
      </c>
      <c r="J61" s="106"/>
      <c r="K61" s="105"/>
      <c r="L61" s="345">
        <v>0.02</v>
      </c>
      <c r="M61" s="345"/>
      <c r="N61" s="41">
        <v>20000</v>
      </c>
      <c r="O61" s="110">
        <v>0.1</v>
      </c>
      <c r="P61" s="110">
        <v>0.1</v>
      </c>
      <c r="Q61" s="34"/>
    </row>
    <row r="62" spans="1:20" s="3" customFormat="1">
      <c r="A62" s="34"/>
      <c r="B62" s="34"/>
      <c r="C62" s="34"/>
      <c r="D62" s="34"/>
      <c r="E62" s="34"/>
      <c r="F62" s="34"/>
      <c r="G62" s="34"/>
      <c r="H62" s="34"/>
      <c r="I62" s="103" t="s">
        <v>407</v>
      </c>
      <c r="J62" s="106"/>
      <c r="K62" s="105"/>
      <c r="L62" s="346">
        <v>2E-3</v>
      </c>
      <c r="M62" s="346"/>
      <c r="N62" s="41">
        <v>9500</v>
      </c>
      <c r="O62" s="109">
        <v>4.4999999999999998E-2</v>
      </c>
      <c r="P62" s="109">
        <v>0.25</v>
      </c>
      <c r="Q62" s="34"/>
    </row>
    <row r="63" spans="1:20" s="3" customFormat="1">
      <c r="A63" s="34"/>
      <c r="B63" s="34"/>
      <c r="C63" s="34"/>
      <c r="D63" s="34"/>
      <c r="E63" s="34"/>
      <c r="F63" s="34"/>
      <c r="G63" s="34"/>
      <c r="H63" s="34"/>
      <c r="I63" s="34"/>
      <c r="J63" s="34"/>
      <c r="K63" s="34"/>
      <c r="L63" s="34"/>
      <c r="M63" s="34"/>
      <c r="N63" s="34"/>
      <c r="O63" s="34"/>
      <c r="P63" s="34"/>
      <c r="Q63" s="34"/>
    </row>
    <row r="65" spans="9:16">
      <c r="I65" s="72" t="s">
        <v>389</v>
      </c>
      <c r="J65" s="73"/>
      <c r="K65" s="73"/>
      <c r="L65" s="336" t="s">
        <v>402</v>
      </c>
      <c r="M65" s="337"/>
      <c r="N65" s="297" t="s">
        <v>403</v>
      </c>
      <c r="O65" s="297" t="s">
        <v>404</v>
      </c>
      <c r="P65" s="297" t="s">
        <v>404</v>
      </c>
    </row>
    <row r="66" spans="9:16" ht="25.5" customHeight="1">
      <c r="I66" s="86" t="s">
        <v>126</v>
      </c>
      <c r="J66" s="78"/>
      <c r="K66" s="79"/>
      <c r="L66" s="334" t="s">
        <v>400</v>
      </c>
      <c r="M66" s="335"/>
      <c r="N66" s="107" t="s">
        <v>136</v>
      </c>
      <c r="O66" s="108" t="s">
        <v>0</v>
      </c>
      <c r="P66" s="108" t="s">
        <v>1</v>
      </c>
    </row>
    <row r="67" spans="9:16">
      <c r="I67" s="103" t="s">
        <v>289</v>
      </c>
      <c r="J67" s="104"/>
      <c r="K67" s="105"/>
      <c r="L67" s="343">
        <v>3</v>
      </c>
      <c r="M67" s="344"/>
      <c r="N67" s="45">
        <v>0</v>
      </c>
      <c r="O67" s="45">
        <v>3</v>
      </c>
      <c r="P67" s="45">
        <v>3</v>
      </c>
    </row>
    <row r="68" spans="9:16">
      <c r="I68" s="103" t="s">
        <v>391</v>
      </c>
      <c r="J68" s="104"/>
      <c r="K68" s="105"/>
      <c r="L68" s="343">
        <v>2</v>
      </c>
      <c r="M68" s="344"/>
      <c r="N68" s="45">
        <v>0</v>
      </c>
      <c r="O68" s="45">
        <v>2</v>
      </c>
      <c r="P68" s="45">
        <v>2</v>
      </c>
    </row>
    <row r="69" spans="9:16">
      <c r="I69" s="103" t="s">
        <v>291</v>
      </c>
      <c r="J69" s="104"/>
      <c r="K69" s="105"/>
      <c r="L69" s="343">
        <v>2</v>
      </c>
      <c r="M69" s="344"/>
      <c r="N69" s="45">
        <v>0</v>
      </c>
      <c r="O69" s="45">
        <v>2</v>
      </c>
      <c r="P69" s="45">
        <v>2</v>
      </c>
    </row>
    <row r="70" spans="9:16">
      <c r="I70" s="103" t="s">
        <v>292</v>
      </c>
      <c r="J70" s="104"/>
      <c r="K70" s="105"/>
      <c r="L70" s="343">
        <v>4</v>
      </c>
      <c r="M70" s="344"/>
      <c r="N70" s="45">
        <v>0</v>
      </c>
      <c r="O70" s="45">
        <v>2</v>
      </c>
      <c r="P70" s="45">
        <v>2</v>
      </c>
    </row>
    <row r="71" spans="9:16">
      <c r="I71" s="103" t="s">
        <v>390</v>
      </c>
      <c r="J71" s="104"/>
      <c r="K71" s="105"/>
      <c r="L71" s="343">
        <v>2</v>
      </c>
      <c r="M71" s="344"/>
      <c r="N71" s="45">
        <v>0</v>
      </c>
      <c r="O71" s="45">
        <v>3</v>
      </c>
      <c r="P71" s="45">
        <v>3</v>
      </c>
    </row>
    <row r="72" spans="9:16">
      <c r="I72" s="103" t="s">
        <v>392</v>
      </c>
      <c r="J72" s="106"/>
      <c r="K72" s="105"/>
      <c r="L72" s="343">
        <v>2</v>
      </c>
      <c r="M72" s="344"/>
      <c r="N72" s="45">
        <v>0</v>
      </c>
      <c r="O72" s="45">
        <v>2</v>
      </c>
      <c r="P72" s="45">
        <v>1</v>
      </c>
    </row>
    <row r="73" spans="9:16">
      <c r="I73" s="103" t="s">
        <v>290</v>
      </c>
      <c r="J73" s="106"/>
      <c r="K73" s="105"/>
      <c r="L73" s="343">
        <v>2</v>
      </c>
      <c r="M73" s="344"/>
      <c r="N73" s="45">
        <v>0</v>
      </c>
      <c r="O73" s="45">
        <v>2</v>
      </c>
      <c r="P73" s="45">
        <v>2</v>
      </c>
    </row>
    <row r="74" spans="9:16">
      <c r="I74" s="103" t="s">
        <v>406</v>
      </c>
      <c r="J74" s="106"/>
      <c r="K74" s="105"/>
      <c r="L74" s="351">
        <v>3</v>
      </c>
      <c r="M74" s="351"/>
      <c r="N74" s="45">
        <v>0</v>
      </c>
      <c r="O74" s="45">
        <v>3</v>
      </c>
      <c r="P74" s="45">
        <v>3</v>
      </c>
    </row>
    <row r="75" spans="9:16">
      <c r="I75" s="103" t="s">
        <v>407</v>
      </c>
      <c r="J75" s="106"/>
      <c r="K75" s="105"/>
      <c r="L75" s="351">
        <v>4</v>
      </c>
      <c r="M75" s="351"/>
      <c r="N75" s="45">
        <v>0</v>
      </c>
      <c r="O75" s="45">
        <v>2</v>
      </c>
      <c r="P75" s="45">
        <v>2</v>
      </c>
    </row>
    <row r="77" spans="9:16">
      <c r="I77" s="72" t="s">
        <v>389</v>
      </c>
      <c r="J77" s="72">
        <v>0</v>
      </c>
      <c r="K77" s="72">
        <v>1</v>
      </c>
      <c r="L77" s="72">
        <v>2</v>
      </c>
      <c r="M77" s="72">
        <v>3</v>
      </c>
      <c r="N77" s="72">
        <v>4</v>
      </c>
      <c r="O77" s="305">
        <v>5</v>
      </c>
    </row>
    <row r="78" spans="9:16">
      <c r="I78" s="298"/>
      <c r="J78" s="299">
        <v>0.45</v>
      </c>
      <c r="K78" s="300">
        <v>4.4999999999999998E-2</v>
      </c>
      <c r="L78" s="301">
        <v>4.4999999999999997E-3</v>
      </c>
      <c r="M78" s="302">
        <v>4.4999999999999999E-4</v>
      </c>
      <c r="N78" s="303">
        <v>4.5000000000000003E-5</v>
      </c>
      <c r="O78" s="304">
        <v>4.5000000000000001E-6</v>
      </c>
    </row>
  </sheetData>
  <mergeCells count="46">
    <mergeCell ref="L69:M69"/>
    <mergeCell ref="L74:M74"/>
    <mergeCell ref="L75:M75"/>
    <mergeCell ref="L71:M71"/>
    <mergeCell ref="L72:M72"/>
    <mergeCell ref="L73:M73"/>
    <mergeCell ref="A1:I1"/>
    <mergeCell ref="L70:M70"/>
    <mergeCell ref="L61:M61"/>
    <mergeCell ref="L49:M49"/>
    <mergeCell ref="L62:M62"/>
    <mergeCell ref="L50:M50"/>
    <mergeCell ref="L57:M57"/>
    <mergeCell ref="L58:M58"/>
    <mergeCell ref="L59:M59"/>
    <mergeCell ref="L60:M60"/>
    <mergeCell ref="L48:M48"/>
    <mergeCell ref="L53:M53"/>
    <mergeCell ref="L65:M65"/>
    <mergeCell ref="L66:M66"/>
    <mergeCell ref="L67:M67"/>
    <mergeCell ref="L68:M68"/>
    <mergeCell ref="L54:M54"/>
    <mergeCell ref="L55:M55"/>
    <mergeCell ref="L56:M56"/>
    <mergeCell ref="L52:M52"/>
    <mergeCell ref="L42:M42"/>
    <mergeCell ref="L41:M41"/>
    <mergeCell ref="L40:M40"/>
    <mergeCell ref="L47:M47"/>
    <mergeCell ref="L46:M46"/>
    <mergeCell ref="L45:M45"/>
    <mergeCell ref="L44:M44"/>
    <mergeCell ref="L43:M43"/>
    <mergeCell ref="I45:K45"/>
    <mergeCell ref="I44:K44"/>
    <mergeCell ref="I43:K43"/>
    <mergeCell ref="I42:K42"/>
    <mergeCell ref="B54:G55"/>
    <mergeCell ref="B44:G45"/>
    <mergeCell ref="B46:F47"/>
    <mergeCell ref="I50:K50"/>
    <mergeCell ref="I49:K49"/>
    <mergeCell ref="I48:K48"/>
    <mergeCell ref="I47:K47"/>
    <mergeCell ref="I46:K46"/>
  </mergeCells>
  <conditionalFormatting sqref="L42:P50">
    <cfRule type="containsText" dxfId="7" priority="8" stopIfTrue="1" operator="containsText" text="OK">
      <formula>NOT(ISERROR(SEARCH("OK",L42)))</formula>
    </cfRule>
    <cfRule type="notContainsText" dxfId="6" priority="9" stopIfTrue="1" operator="notContains" text="OK">
      <formula>ISERROR(SEARCH("OK",L42))</formula>
    </cfRule>
  </conditionalFormatting>
  <conditionalFormatting sqref="M7:O35">
    <cfRule type="cellIs" dxfId="5" priority="7" operator="equal">
      <formula>0</formula>
    </cfRule>
  </conditionalFormatting>
  <conditionalFormatting sqref="P7:P36">
    <cfRule type="cellIs" dxfId="4" priority="5" operator="equal">
      <formula>0</formula>
    </cfRule>
  </conditionalFormatting>
  <conditionalFormatting sqref="M6:O6">
    <cfRule type="cellIs" dxfId="3" priority="4" operator="equal">
      <formula>0</formula>
    </cfRule>
  </conditionalFormatting>
  <conditionalFormatting sqref="P6">
    <cfRule type="cellIs" dxfId="2" priority="3" operator="equal">
      <formula>0</formula>
    </cfRule>
  </conditionalFormatting>
  <conditionalFormatting sqref="B6:B36">
    <cfRule type="beginsWith" dxfId="1" priority="1" operator="beginsWith" text="See text box below for chemicals">
      <formula>LEFT(B6,LEN("See text box below for chemicals"))="See text box below for chemicals"</formula>
    </cfRule>
    <cfRule type="beginsWith" dxfId="0" priority="2" operator="beginsWith" text="Invalid DID no">
      <formula>LEFT(B6,LEN("Invalid DID no"))="Invalid DID no"</formula>
    </cfRule>
  </conditionalFormatting>
  <pageMargins left="0.75" right="0.75" top="1" bottom="1" header="0" footer="0"/>
  <pageSetup paperSize="9" scale="49"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H126"/>
  <sheetViews>
    <sheetView topLeftCell="A22" zoomScaleNormal="100" workbookViewId="0">
      <selection activeCell="C3" sqref="C3"/>
    </sheetView>
  </sheetViews>
  <sheetFormatPr defaultColWidth="9.140625" defaultRowHeight="12.75"/>
  <cols>
    <col min="2" max="2" width="12.5703125" customWidth="1"/>
    <col min="3" max="3" width="69.42578125" customWidth="1"/>
    <col min="4" max="4" width="48" customWidth="1"/>
  </cols>
  <sheetData>
    <row r="1" spans="1:8" ht="18">
      <c r="A1" s="88"/>
      <c r="B1" s="89" t="s">
        <v>129</v>
      </c>
      <c r="C1" s="88"/>
      <c r="D1" s="34"/>
      <c r="E1" s="34"/>
    </row>
    <row r="2" spans="1:8" ht="18">
      <c r="A2" s="88"/>
      <c r="B2" s="89"/>
      <c r="C2" s="88"/>
      <c r="D2" s="34"/>
      <c r="E2" s="34"/>
    </row>
    <row r="3" spans="1:8" ht="18" customHeight="1">
      <c r="A3" s="352" t="s">
        <v>174</v>
      </c>
      <c r="B3" s="353"/>
      <c r="C3" s="13"/>
      <c r="D3" s="34"/>
      <c r="E3" s="34"/>
    </row>
    <row r="4" spans="1:8" ht="15">
      <c r="A4" s="90" t="s">
        <v>175</v>
      </c>
      <c r="B4" s="88"/>
      <c r="C4" s="13"/>
      <c r="D4" s="6" t="s">
        <v>145</v>
      </c>
      <c r="E4" s="95"/>
      <c r="F4" s="4"/>
      <c r="G4" s="4"/>
      <c r="H4" s="4"/>
    </row>
    <row r="5" spans="1:8">
      <c r="A5" s="88"/>
      <c r="B5" s="88"/>
      <c r="C5" s="88"/>
      <c r="D5" s="7" t="s">
        <v>146</v>
      </c>
      <c r="E5" s="34"/>
    </row>
    <row r="6" spans="1:8">
      <c r="A6" s="91" t="s">
        <v>138</v>
      </c>
      <c r="B6" s="88"/>
      <c r="C6" s="88"/>
      <c r="D6" s="8"/>
      <c r="E6" s="34"/>
    </row>
    <row r="7" spans="1:8">
      <c r="A7" s="92" t="s">
        <v>127</v>
      </c>
      <c r="B7" s="1"/>
      <c r="C7" s="88" t="s">
        <v>408</v>
      </c>
      <c r="D7" s="5" t="s">
        <v>147</v>
      </c>
      <c r="E7" s="34"/>
      <c r="F7" s="308"/>
    </row>
    <row r="8" spans="1:8">
      <c r="A8" s="92" t="s">
        <v>132</v>
      </c>
      <c r="B8" s="1"/>
      <c r="C8" s="88" t="s">
        <v>393</v>
      </c>
      <c r="D8" s="8"/>
      <c r="E8" s="34"/>
    </row>
    <row r="9" spans="1:8">
      <c r="A9" s="92" t="s">
        <v>107</v>
      </c>
      <c r="B9" s="1"/>
      <c r="C9" s="88" t="s">
        <v>133</v>
      </c>
      <c r="D9" s="9" t="s">
        <v>156</v>
      </c>
      <c r="E9" s="34"/>
    </row>
    <row r="10" spans="1:8">
      <c r="A10" s="92" t="s">
        <v>134</v>
      </c>
      <c r="B10" s="93">
        <v>1</v>
      </c>
      <c r="C10" s="88" t="s">
        <v>135</v>
      </c>
      <c r="D10" s="8"/>
      <c r="E10" s="34"/>
    </row>
    <row r="11" spans="1:8">
      <c r="A11" s="88"/>
      <c r="B11" s="88"/>
      <c r="C11" s="88"/>
      <c r="D11" s="9" t="s">
        <v>148</v>
      </c>
      <c r="E11" s="34"/>
    </row>
    <row r="12" spans="1:8">
      <c r="A12" s="49" t="s">
        <v>128</v>
      </c>
      <c r="B12" s="94" t="str">
        <f>IFERROR((2*B7-2.5*B8)/(B9*B10),"")</f>
        <v/>
      </c>
      <c r="C12" s="88" t="str">
        <f>IFERROR((IF(B12&lt;1.05,"PASS","FAIL")),"")</f>
        <v>FAIL</v>
      </c>
      <c r="D12" s="9" t="s">
        <v>149</v>
      </c>
      <c r="E12" s="34"/>
    </row>
    <row r="13" spans="1:8">
      <c r="A13" s="34"/>
      <c r="B13" s="88"/>
      <c r="C13" s="88"/>
      <c r="D13" s="10" t="s">
        <v>150</v>
      </c>
      <c r="E13" s="34"/>
    </row>
    <row r="14" spans="1:8">
      <c r="A14" s="88"/>
      <c r="B14" s="88"/>
      <c r="C14" s="88"/>
      <c r="D14" s="34"/>
      <c r="E14" s="34"/>
    </row>
    <row r="15" spans="1:8">
      <c r="A15" s="91" t="s">
        <v>394</v>
      </c>
      <c r="B15" s="88"/>
      <c r="C15" s="88"/>
      <c r="D15" s="34"/>
      <c r="E15" s="34"/>
    </row>
    <row r="16" spans="1:8">
      <c r="A16" s="92" t="s">
        <v>127</v>
      </c>
      <c r="B16" s="1"/>
      <c r="C16" s="88" t="s">
        <v>408</v>
      </c>
      <c r="D16" s="6" t="s">
        <v>151</v>
      </c>
      <c r="E16" s="34"/>
    </row>
    <row r="17" spans="1:8">
      <c r="A17" s="92" t="s">
        <v>132</v>
      </c>
      <c r="B17" s="1"/>
      <c r="C17" s="88" t="s">
        <v>393</v>
      </c>
      <c r="D17" s="8"/>
      <c r="E17" s="34"/>
    </row>
    <row r="18" spans="1:8">
      <c r="A18" s="92" t="s">
        <v>107</v>
      </c>
      <c r="B18" s="1"/>
      <c r="C18" s="88" t="s">
        <v>133</v>
      </c>
      <c r="D18" s="9" t="s">
        <v>152</v>
      </c>
      <c r="E18" s="34"/>
    </row>
    <row r="19" spans="1:8">
      <c r="A19" s="92" t="s">
        <v>134</v>
      </c>
      <c r="B19" s="93">
        <v>1</v>
      </c>
      <c r="C19" s="88" t="s">
        <v>135</v>
      </c>
      <c r="D19" s="8"/>
      <c r="E19" s="34"/>
    </row>
    <row r="20" spans="1:8">
      <c r="A20" s="88"/>
      <c r="B20" s="88"/>
      <c r="C20" s="88"/>
      <c r="D20" s="9" t="s">
        <v>153</v>
      </c>
      <c r="E20" s="34"/>
    </row>
    <row r="21" spans="1:8">
      <c r="A21" s="49" t="s">
        <v>128</v>
      </c>
      <c r="B21" s="94" t="str">
        <f>IFERROR((2*B16-2.5*B17)/(B18*B19),"")</f>
        <v/>
      </c>
      <c r="C21" s="88" t="str">
        <f>IFERROR((IF(B21&lt;175.05,"PASS","FAIL")),"")</f>
        <v>FAIL</v>
      </c>
      <c r="D21" s="9" t="s">
        <v>154</v>
      </c>
      <c r="E21" s="34"/>
    </row>
    <row r="22" spans="1:8">
      <c r="A22" s="34"/>
      <c r="B22" s="34"/>
      <c r="C22" s="34"/>
      <c r="D22" s="10" t="s">
        <v>155</v>
      </c>
      <c r="E22" s="34"/>
    </row>
    <row r="23" spans="1:8">
      <c r="A23" s="34"/>
      <c r="B23" s="34"/>
      <c r="C23" s="34"/>
      <c r="D23" s="34"/>
      <c r="E23" s="34"/>
    </row>
    <row r="24" spans="1:8">
      <c r="A24" s="88"/>
      <c r="B24" s="88"/>
      <c r="C24" s="88"/>
      <c r="D24" s="34"/>
      <c r="E24" s="34"/>
    </row>
    <row r="25" spans="1:8">
      <c r="A25" s="91" t="s">
        <v>395</v>
      </c>
      <c r="B25" s="88"/>
      <c r="C25" s="88"/>
      <c r="D25" s="34"/>
      <c r="E25" s="34"/>
    </row>
    <row r="26" spans="1:8">
      <c r="A26" s="92" t="s">
        <v>127</v>
      </c>
      <c r="B26" s="1"/>
      <c r="C26" s="88" t="s">
        <v>408</v>
      </c>
      <c r="D26" s="34"/>
      <c r="E26" s="34"/>
      <c r="F26" s="4"/>
      <c r="G26" s="4"/>
      <c r="H26" s="4"/>
    </row>
    <row r="27" spans="1:8">
      <c r="A27" s="92" t="s">
        <v>132</v>
      </c>
      <c r="B27" s="1"/>
      <c r="C27" s="88" t="s">
        <v>393</v>
      </c>
      <c r="D27" s="34"/>
      <c r="E27" s="34"/>
    </row>
    <row r="28" spans="1:8">
      <c r="A28" s="92" t="s">
        <v>107</v>
      </c>
      <c r="B28" s="1"/>
      <c r="C28" s="88" t="s">
        <v>133</v>
      </c>
      <c r="D28" s="34"/>
      <c r="E28" s="34"/>
    </row>
    <row r="29" spans="1:8">
      <c r="A29" s="92" t="s">
        <v>134</v>
      </c>
      <c r="B29" s="93">
        <v>1</v>
      </c>
      <c r="C29" s="88" t="s">
        <v>135</v>
      </c>
      <c r="D29" s="34"/>
      <c r="E29" s="34"/>
    </row>
    <row r="30" spans="1:8">
      <c r="A30" s="88"/>
      <c r="B30" s="88"/>
      <c r="C30" s="88"/>
      <c r="D30" s="34"/>
      <c r="E30" s="34"/>
    </row>
    <row r="31" spans="1:8">
      <c r="A31" s="49" t="s">
        <v>128</v>
      </c>
      <c r="B31" s="94" t="str">
        <f>IFERROR((2*B26-2.5*B27)/(B28*B29),"")</f>
        <v/>
      </c>
      <c r="C31" s="88" t="str">
        <f>IFERROR((IF(B31&lt;150.05,"PASS","FAIL")),"")</f>
        <v>FAIL</v>
      </c>
      <c r="D31" s="34"/>
      <c r="E31" s="34"/>
    </row>
    <row r="32" spans="1:8">
      <c r="A32" s="34"/>
      <c r="B32" s="34"/>
      <c r="C32" s="34"/>
      <c r="D32" s="34"/>
      <c r="E32" s="34"/>
    </row>
    <row r="33" spans="1:8">
      <c r="A33" s="34"/>
      <c r="B33" s="34"/>
      <c r="C33" s="34"/>
      <c r="D33" s="34"/>
      <c r="E33" s="34"/>
    </row>
    <row r="34" spans="1:8">
      <c r="A34" s="40"/>
      <c r="B34" s="40"/>
      <c r="C34" s="40"/>
      <c r="D34" s="40"/>
      <c r="E34" s="40"/>
    </row>
    <row r="35" spans="1:8" ht="15">
      <c r="A35" s="352" t="s">
        <v>176</v>
      </c>
      <c r="B35" s="353"/>
      <c r="C35" s="13"/>
      <c r="D35" s="34"/>
      <c r="E35" s="34"/>
    </row>
    <row r="36" spans="1:8" ht="15">
      <c r="A36" s="90" t="s">
        <v>175</v>
      </c>
      <c r="B36" s="88"/>
      <c r="C36" s="13"/>
      <c r="D36" s="6" t="s">
        <v>145</v>
      </c>
      <c r="E36" s="95"/>
    </row>
    <row r="37" spans="1:8">
      <c r="A37" s="88"/>
      <c r="B37" s="88"/>
      <c r="C37" s="88"/>
      <c r="D37" s="7" t="s">
        <v>146</v>
      </c>
      <c r="E37" s="34"/>
    </row>
    <row r="38" spans="1:8">
      <c r="A38" s="91" t="s">
        <v>138</v>
      </c>
      <c r="B38" s="88"/>
      <c r="C38" s="88"/>
      <c r="D38" s="8"/>
      <c r="E38" s="34"/>
    </row>
    <row r="39" spans="1:8">
      <c r="A39" s="92" t="s">
        <v>127</v>
      </c>
      <c r="B39" s="1"/>
      <c r="C39" s="88" t="s">
        <v>408</v>
      </c>
      <c r="D39" s="5" t="s">
        <v>147</v>
      </c>
      <c r="E39" s="34"/>
    </row>
    <row r="40" spans="1:8">
      <c r="A40" s="92" t="s">
        <v>132</v>
      </c>
      <c r="B40" s="1"/>
      <c r="C40" s="88" t="s">
        <v>393</v>
      </c>
      <c r="D40" s="8"/>
      <c r="E40" s="34"/>
    </row>
    <row r="41" spans="1:8">
      <c r="A41" s="92" t="s">
        <v>107</v>
      </c>
      <c r="B41" s="1"/>
      <c r="C41" s="88" t="s">
        <v>133</v>
      </c>
      <c r="D41" s="9" t="s">
        <v>156</v>
      </c>
      <c r="E41" s="34"/>
    </row>
    <row r="42" spans="1:8">
      <c r="A42" s="92" t="s">
        <v>134</v>
      </c>
      <c r="B42" s="93">
        <v>1</v>
      </c>
      <c r="C42" s="88" t="s">
        <v>135</v>
      </c>
      <c r="D42" s="8"/>
      <c r="E42" s="34"/>
    </row>
    <row r="43" spans="1:8">
      <c r="A43" s="88"/>
      <c r="B43" s="88"/>
      <c r="C43" s="88"/>
      <c r="D43" s="9" t="s">
        <v>148</v>
      </c>
      <c r="E43" s="34"/>
    </row>
    <row r="44" spans="1:8">
      <c r="A44" s="49" t="s">
        <v>128</v>
      </c>
      <c r="B44" s="94" t="str">
        <f>IFERROR((2*B39-2.5*B40)/(B41*B42),"")</f>
        <v/>
      </c>
      <c r="C44" s="88" t="str">
        <f>IFERROR((IF(B44&lt;1.05,"PASS","FAIL")),"")</f>
        <v>FAIL</v>
      </c>
      <c r="D44" s="9" t="s">
        <v>149</v>
      </c>
      <c r="E44" s="34"/>
    </row>
    <row r="45" spans="1:8">
      <c r="A45" s="34"/>
      <c r="B45" s="88"/>
      <c r="C45" s="88"/>
      <c r="D45" s="10" t="s">
        <v>150</v>
      </c>
      <c r="E45" s="34"/>
    </row>
    <row r="46" spans="1:8">
      <c r="A46" s="88"/>
      <c r="B46" s="88"/>
      <c r="C46" s="88"/>
      <c r="D46" s="34"/>
      <c r="E46" s="34"/>
    </row>
    <row r="47" spans="1:8">
      <c r="A47" s="91" t="s">
        <v>394</v>
      </c>
      <c r="B47" s="88"/>
      <c r="C47" s="88"/>
      <c r="D47" s="34"/>
      <c r="E47" s="34"/>
    </row>
    <row r="48" spans="1:8">
      <c r="A48" s="92" t="s">
        <v>127</v>
      </c>
      <c r="B48" s="1"/>
      <c r="C48" s="88" t="s">
        <v>408</v>
      </c>
      <c r="D48" s="6" t="s">
        <v>151</v>
      </c>
      <c r="E48" s="34"/>
      <c r="F48" s="4"/>
      <c r="G48" s="4"/>
      <c r="H48" s="4"/>
    </row>
    <row r="49" spans="1:5">
      <c r="A49" s="92" t="s">
        <v>132</v>
      </c>
      <c r="B49" s="1"/>
      <c r="C49" s="88" t="s">
        <v>393</v>
      </c>
      <c r="D49" s="8"/>
      <c r="E49" s="34"/>
    </row>
    <row r="50" spans="1:5">
      <c r="A50" s="92" t="s">
        <v>107</v>
      </c>
      <c r="B50" s="1"/>
      <c r="C50" s="88" t="s">
        <v>133</v>
      </c>
      <c r="D50" s="9" t="s">
        <v>152</v>
      </c>
      <c r="E50" s="34"/>
    </row>
    <row r="51" spans="1:5">
      <c r="A51" s="92" t="s">
        <v>134</v>
      </c>
      <c r="B51" s="93">
        <v>1</v>
      </c>
      <c r="C51" s="88" t="s">
        <v>135</v>
      </c>
      <c r="D51" s="8"/>
      <c r="E51" s="34"/>
    </row>
    <row r="52" spans="1:5">
      <c r="A52" s="88"/>
      <c r="B52" s="88"/>
      <c r="C52" s="88"/>
      <c r="D52" s="9" t="s">
        <v>153</v>
      </c>
      <c r="E52" s="34"/>
    </row>
    <row r="53" spans="1:5">
      <c r="A53" s="49" t="s">
        <v>128</v>
      </c>
      <c r="B53" s="94" t="str">
        <f>IFERROR((2*B48-2.5*B49)/(B50*B51),"")</f>
        <v/>
      </c>
      <c r="C53" s="88" t="str">
        <f>IFERROR((IF(B53&lt;175.05,"PASS","FAIL")),"")</f>
        <v>FAIL</v>
      </c>
      <c r="D53" s="9" t="s">
        <v>154</v>
      </c>
      <c r="E53" s="34"/>
    </row>
    <row r="54" spans="1:5">
      <c r="A54" s="34"/>
      <c r="B54" s="34"/>
      <c r="C54" s="34"/>
      <c r="D54" s="10" t="s">
        <v>155</v>
      </c>
      <c r="E54" s="34"/>
    </row>
    <row r="55" spans="1:5">
      <c r="A55" s="34"/>
      <c r="B55" s="34"/>
      <c r="C55" s="34"/>
      <c r="D55" s="34"/>
      <c r="E55" s="34"/>
    </row>
    <row r="56" spans="1:5">
      <c r="A56" s="88"/>
      <c r="B56" s="88"/>
      <c r="C56" s="88"/>
      <c r="D56" s="34"/>
      <c r="E56" s="34"/>
    </row>
    <row r="57" spans="1:5">
      <c r="A57" s="91" t="s">
        <v>395</v>
      </c>
      <c r="B57" s="88"/>
      <c r="C57" s="88"/>
      <c r="D57" s="34"/>
      <c r="E57" s="34"/>
    </row>
    <row r="58" spans="1:5">
      <c r="A58" s="92" t="s">
        <v>127</v>
      </c>
      <c r="B58" s="1"/>
      <c r="C58" s="88" t="s">
        <v>408</v>
      </c>
      <c r="D58" s="34"/>
      <c r="E58" s="34"/>
    </row>
    <row r="59" spans="1:5">
      <c r="A59" s="92" t="s">
        <v>132</v>
      </c>
      <c r="B59" s="1"/>
      <c r="C59" s="88" t="s">
        <v>393</v>
      </c>
      <c r="D59" s="34"/>
      <c r="E59" s="34"/>
    </row>
    <row r="60" spans="1:5">
      <c r="A60" s="92" t="s">
        <v>107</v>
      </c>
      <c r="B60" s="1"/>
      <c r="C60" s="88" t="s">
        <v>133</v>
      </c>
      <c r="D60" s="34"/>
      <c r="E60" s="34"/>
    </row>
    <row r="61" spans="1:5">
      <c r="A61" s="92" t="s">
        <v>134</v>
      </c>
      <c r="B61" s="93">
        <v>1</v>
      </c>
      <c r="C61" s="88" t="s">
        <v>135</v>
      </c>
      <c r="D61" s="34"/>
      <c r="E61" s="34"/>
    </row>
    <row r="62" spans="1:5">
      <c r="A62" s="88"/>
      <c r="B62" s="88"/>
      <c r="C62" s="88"/>
      <c r="D62" s="34"/>
      <c r="E62" s="34"/>
    </row>
    <row r="63" spans="1:5">
      <c r="A63" s="49" t="s">
        <v>128</v>
      </c>
      <c r="B63" s="94" t="str">
        <f>IFERROR((2*B58-2.5*B59)/(B60*B61),"")</f>
        <v/>
      </c>
      <c r="C63" s="88" t="str">
        <f>IFERROR((IF(B63&lt;150.05,"PASS","FAIL")),"")</f>
        <v>FAIL</v>
      </c>
      <c r="D63" s="34"/>
      <c r="E63" s="34"/>
    </row>
    <row r="64" spans="1:5">
      <c r="A64" s="34"/>
      <c r="B64" s="34"/>
      <c r="C64" s="34"/>
      <c r="D64" s="34"/>
      <c r="E64" s="34"/>
    </row>
    <row r="65" spans="1:8">
      <c r="A65" s="40"/>
      <c r="B65" s="40"/>
      <c r="C65" s="40"/>
      <c r="D65" s="40"/>
      <c r="E65" s="40"/>
    </row>
    <row r="66" spans="1:8" ht="15">
      <c r="A66" s="352" t="s">
        <v>177</v>
      </c>
      <c r="B66" s="353"/>
      <c r="C66" s="13"/>
      <c r="D66" s="34"/>
      <c r="E66" s="34"/>
    </row>
    <row r="67" spans="1:8" ht="15">
      <c r="A67" s="90" t="s">
        <v>175</v>
      </c>
      <c r="B67" s="88"/>
      <c r="C67" s="13"/>
      <c r="D67" s="6" t="s">
        <v>145</v>
      </c>
      <c r="E67" s="95"/>
    </row>
    <row r="68" spans="1:8">
      <c r="A68" s="88"/>
      <c r="B68" s="88"/>
      <c r="C68" s="88"/>
      <c r="D68" s="7" t="s">
        <v>146</v>
      </c>
      <c r="E68" s="34"/>
    </row>
    <row r="69" spans="1:8">
      <c r="A69" s="91" t="s">
        <v>138</v>
      </c>
      <c r="B69" s="88"/>
      <c r="C69" s="88"/>
      <c r="D69" s="8"/>
      <c r="E69" s="34"/>
    </row>
    <row r="70" spans="1:8">
      <c r="A70" s="92" t="s">
        <v>127</v>
      </c>
      <c r="B70" s="1"/>
      <c r="C70" s="88" t="s">
        <v>408</v>
      </c>
      <c r="D70" s="5" t="s">
        <v>147</v>
      </c>
      <c r="E70" s="34"/>
      <c r="F70" s="4"/>
      <c r="G70" s="4"/>
      <c r="H70" s="4"/>
    </row>
    <row r="71" spans="1:8">
      <c r="A71" s="92" t="s">
        <v>132</v>
      </c>
      <c r="B71" s="1"/>
      <c r="C71" s="88" t="s">
        <v>393</v>
      </c>
      <c r="D71" s="8"/>
      <c r="E71" s="34"/>
    </row>
    <row r="72" spans="1:8">
      <c r="A72" s="92" t="s">
        <v>107</v>
      </c>
      <c r="B72" s="1"/>
      <c r="C72" s="88" t="s">
        <v>133</v>
      </c>
      <c r="D72" s="9" t="s">
        <v>156</v>
      </c>
      <c r="E72" s="34"/>
    </row>
    <row r="73" spans="1:8">
      <c r="A73" s="92" t="s">
        <v>134</v>
      </c>
      <c r="B73" s="93">
        <v>1</v>
      </c>
      <c r="C73" s="88" t="s">
        <v>135</v>
      </c>
      <c r="D73" s="8"/>
      <c r="E73" s="34"/>
    </row>
    <row r="74" spans="1:8">
      <c r="A74" s="88"/>
      <c r="B74" s="88"/>
      <c r="C74" s="88"/>
      <c r="D74" s="9" t="s">
        <v>148</v>
      </c>
      <c r="E74" s="34"/>
    </row>
    <row r="75" spans="1:8">
      <c r="A75" s="49" t="s">
        <v>128</v>
      </c>
      <c r="B75" s="94" t="str">
        <f>IFERROR((2*B70-2.5*B71)/(B72*B73),"")</f>
        <v/>
      </c>
      <c r="C75" s="88" t="str">
        <f>IFERROR((IF(B75&lt;1.05,"PASS","FAIL")),"")</f>
        <v>FAIL</v>
      </c>
      <c r="D75" s="9" t="s">
        <v>149</v>
      </c>
      <c r="E75" s="34"/>
    </row>
    <row r="76" spans="1:8">
      <c r="A76" s="34"/>
      <c r="B76" s="88"/>
      <c r="C76" s="88"/>
      <c r="D76" s="10" t="s">
        <v>150</v>
      </c>
      <c r="E76" s="34"/>
    </row>
    <row r="77" spans="1:8">
      <c r="A77" s="88"/>
      <c r="B77" s="88"/>
      <c r="C77" s="88"/>
      <c r="D77" s="34"/>
      <c r="E77" s="34"/>
    </row>
    <row r="78" spans="1:8">
      <c r="A78" s="91" t="s">
        <v>394</v>
      </c>
      <c r="B78" s="88"/>
      <c r="C78" s="88"/>
      <c r="D78" s="34"/>
      <c r="E78" s="34"/>
    </row>
    <row r="79" spans="1:8">
      <c r="A79" s="92" t="s">
        <v>127</v>
      </c>
      <c r="B79" s="1"/>
      <c r="C79" s="88" t="s">
        <v>408</v>
      </c>
      <c r="D79" s="6" t="s">
        <v>151</v>
      </c>
      <c r="E79" s="34"/>
    </row>
    <row r="80" spans="1:8">
      <c r="A80" s="92" t="s">
        <v>132</v>
      </c>
      <c r="B80" s="1"/>
      <c r="C80" s="88" t="s">
        <v>393</v>
      </c>
      <c r="D80" s="8"/>
      <c r="E80" s="34"/>
    </row>
    <row r="81" spans="1:5">
      <c r="A81" s="92" t="s">
        <v>107</v>
      </c>
      <c r="B81" s="1"/>
      <c r="C81" s="88" t="s">
        <v>133</v>
      </c>
      <c r="D81" s="9" t="s">
        <v>152</v>
      </c>
      <c r="E81" s="34"/>
    </row>
    <row r="82" spans="1:5">
      <c r="A82" s="92" t="s">
        <v>134</v>
      </c>
      <c r="B82" s="93">
        <v>1</v>
      </c>
      <c r="C82" s="88" t="s">
        <v>135</v>
      </c>
      <c r="D82" s="8"/>
      <c r="E82" s="34"/>
    </row>
    <row r="83" spans="1:5">
      <c r="A83" s="88"/>
      <c r="B83" s="88"/>
      <c r="C83" s="88"/>
      <c r="D83" s="9" t="s">
        <v>153</v>
      </c>
      <c r="E83" s="34"/>
    </row>
    <row r="84" spans="1:5">
      <c r="A84" s="49" t="s">
        <v>128</v>
      </c>
      <c r="B84" s="94" t="str">
        <f>IFERROR((2*B79-2.5*B80)/(B81*B82),"")</f>
        <v/>
      </c>
      <c r="C84" s="88" t="str">
        <f>IFERROR((IF(B84&lt;175.05,"PASS","FAIL")),"")</f>
        <v>FAIL</v>
      </c>
      <c r="D84" s="9" t="s">
        <v>154</v>
      </c>
      <c r="E84" s="34"/>
    </row>
    <row r="85" spans="1:5">
      <c r="A85" s="34"/>
      <c r="B85" s="34"/>
      <c r="C85" s="34"/>
      <c r="D85" s="10" t="s">
        <v>155</v>
      </c>
      <c r="E85" s="34"/>
    </row>
    <row r="86" spans="1:5">
      <c r="A86" s="34"/>
      <c r="B86" s="34"/>
      <c r="C86" s="34"/>
      <c r="D86" s="34"/>
      <c r="E86" s="34"/>
    </row>
    <row r="87" spans="1:5">
      <c r="A87" s="88"/>
      <c r="B87" s="88"/>
      <c r="C87" s="88"/>
      <c r="D87" s="34"/>
      <c r="E87" s="34"/>
    </row>
    <row r="88" spans="1:5">
      <c r="A88" s="91" t="s">
        <v>395</v>
      </c>
      <c r="B88" s="88"/>
      <c r="C88" s="88"/>
      <c r="D88" s="34"/>
      <c r="E88" s="34"/>
    </row>
    <row r="89" spans="1:5">
      <c r="A89" s="92" t="s">
        <v>127</v>
      </c>
      <c r="B89" s="1"/>
      <c r="C89" s="88" t="s">
        <v>408</v>
      </c>
      <c r="D89" s="34"/>
      <c r="E89" s="34"/>
    </row>
    <row r="90" spans="1:5">
      <c r="A90" s="92" t="s">
        <v>132</v>
      </c>
      <c r="B90" s="1"/>
      <c r="C90" s="88" t="s">
        <v>393</v>
      </c>
      <c r="D90" s="34"/>
      <c r="E90" s="34"/>
    </row>
    <row r="91" spans="1:5">
      <c r="A91" s="92" t="s">
        <v>107</v>
      </c>
      <c r="B91" s="1"/>
      <c r="C91" s="88" t="s">
        <v>133</v>
      </c>
      <c r="D91" s="34"/>
      <c r="E91" s="34"/>
    </row>
    <row r="92" spans="1:5">
      <c r="A92" s="92" t="s">
        <v>134</v>
      </c>
      <c r="B92" s="93">
        <v>1</v>
      </c>
      <c r="C92" s="88" t="s">
        <v>135</v>
      </c>
      <c r="D92" s="34"/>
      <c r="E92" s="34"/>
    </row>
    <row r="93" spans="1:5">
      <c r="A93" s="88"/>
      <c r="B93" s="88"/>
      <c r="C93" s="88"/>
      <c r="D93" s="34"/>
      <c r="E93" s="34"/>
    </row>
    <row r="94" spans="1:5">
      <c r="A94" s="49" t="s">
        <v>128</v>
      </c>
      <c r="B94" s="94" t="str">
        <f>IFERROR((2*B89-2.5*B90)/(B91*B92),"")</f>
        <v/>
      </c>
      <c r="C94" s="88" t="str">
        <f>IFERROR((IF(B94&lt;150.05,"PASS","FAIL")),"")</f>
        <v>FAIL</v>
      </c>
      <c r="D94" s="34"/>
      <c r="E94" s="34"/>
    </row>
    <row r="95" spans="1:5">
      <c r="A95" s="40"/>
      <c r="B95" s="40"/>
      <c r="C95" s="40"/>
      <c r="D95" s="40"/>
      <c r="E95" s="40"/>
    </row>
    <row r="96" spans="1:5">
      <c r="A96" s="88"/>
      <c r="B96" s="88"/>
      <c r="C96" s="88"/>
      <c r="D96" s="34"/>
      <c r="E96" s="34"/>
    </row>
    <row r="97" spans="1:5" ht="15">
      <c r="A97" s="352" t="s">
        <v>178</v>
      </c>
      <c r="B97" s="353"/>
      <c r="C97" s="13"/>
      <c r="D97" s="34"/>
      <c r="E97" s="34"/>
    </row>
    <row r="98" spans="1:5" ht="15">
      <c r="A98" s="90" t="s">
        <v>175</v>
      </c>
      <c r="B98" s="88"/>
      <c r="C98" s="13"/>
      <c r="D98" s="6" t="s">
        <v>145</v>
      </c>
      <c r="E98" s="95"/>
    </row>
    <row r="99" spans="1:5">
      <c r="A99" s="88"/>
      <c r="B99" s="88"/>
      <c r="C99" s="88"/>
      <c r="D99" s="7" t="s">
        <v>146</v>
      </c>
      <c r="E99" s="34"/>
    </row>
    <row r="100" spans="1:5">
      <c r="A100" s="91" t="s">
        <v>138</v>
      </c>
      <c r="B100" s="88"/>
      <c r="C100" s="88"/>
      <c r="D100" s="8"/>
      <c r="E100" s="34"/>
    </row>
    <row r="101" spans="1:5">
      <c r="A101" s="92" t="s">
        <v>127</v>
      </c>
      <c r="B101" s="1"/>
      <c r="C101" s="88" t="s">
        <v>408</v>
      </c>
      <c r="D101" s="5" t="s">
        <v>147</v>
      </c>
      <c r="E101" s="34"/>
    </row>
    <row r="102" spans="1:5">
      <c r="A102" s="92" t="s">
        <v>132</v>
      </c>
      <c r="B102" s="1"/>
      <c r="C102" s="88" t="s">
        <v>393</v>
      </c>
      <c r="D102" s="8"/>
      <c r="E102" s="34"/>
    </row>
    <row r="103" spans="1:5">
      <c r="A103" s="92" t="s">
        <v>107</v>
      </c>
      <c r="B103" s="1"/>
      <c r="C103" s="88" t="s">
        <v>133</v>
      </c>
      <c r="D103" s="9" t="s">
        <v>156</v>
      </c>
      <c r="E103" s="34"/>
    </row>
    <row r="104" spans="1:5">
      <c r="A104" s="92" t="s">
        <v>134</v>
      </c>
      <c r="B104" s="93">
        <v>1</v>
      </c>
      <c r="C104" s="88" t="s">
        <v>135</v>
      </c>
      <c r="D104" s="8"/>
      <c r="E104" s="34"/>
    </row>
    <row r="105" spans="1:5">
      <c r="A105" s="88"/>
      <c r="B105" s="88"/>
      <c r="C105" s="88"/>
      <c r="D105" s="9" t="s">
        <v>148</v>
      </c>
      <c r="E105" s="34"/>
    </row>
    <row r="106" spans="1:5">
      <c r="A106" s="49" t="s">
        <v>128</v>
      </c>
      <c r="B106" s="94" t="str">
        <f>IFERROR((2*B101-2.5*B102)/(B103*B104),"")</f>
        <v/>
      </c>
      <c r="C106" s="88" t="str">
        <f>IFERROR((IF(B106&lt;1.05,"PASS","FAIL")),"")</f>
        <v>FAIL</v>
      </c>
      <c r="D106" s="9" t="s">
        <v>149</v>
      </c>
      <c r="E106" s="34"/>
    </row>
    <row r="107" spans="1:5">
      <c r="A107" s="34"/>
      <c r="B107" s="88"/>
      <c r="C107" s="88"/>
      <c r="D107" s="10" t="s">
        <v>150</v>
      </c>
      <c r="E107" s="34"/>
    </row>
    <row r="108" spans="1:5">
      <c r="A108" s="88"/>
      <c r="B108" s="88"/>
      <c r="C108" s="88"/>
      <c r="D108" s="34"/>
      <c r="E108" s="34"/>
    </row>
    <row r="109" spans="1:5">
      <c r="A109" s="91" t="s">
        <v>394</v>
      </c>
      <c r="B109" s="88"/>
      <c r="C109" s="88"/>
      <c r="D109" s="34"/>
      <c r="E109" s="34"/>
    </row>
    <row r="110" spans="1:5">
      <c r="A110" s="92" t="s">
        <v>127</v>
      </c>
      <c r="B110" s="1"/>
      <c r="C110" s="88" t="s">
        <v>408</v>
      </c>
      <c r="D110" s="6" t="s">
        <v>151</v>
      </c>
      <c r="E110" s="34"/>
    </row>
    <row r="111" spans="1:5">
      <c r="A111" s="92" t="s">
        <v>132</v>
      </c>
      <c r="B111" s="1"/>
      <c r="C111" s="88" t="s">
        <v>393</v>
      </c>
      <c r="D111" s="8"/>
      <c r="E111" s="34"/>
    </row>
    <row r="112" spans="1:5">
      <c r="A112" s="92" t="s">
        <v>107</v>
      </c>
      <c r="B112" s="1"/>
      <c r="C112" s="88" t="s">
        <v>133</v>
      </c>
      <c r="D112" s="9" t="s">
        <v>152</v>
      </c>
      <c r="E112" s="34"/>
    </row>
    <row r="113" spans="1:5">
      <c r="A113" s="92" t="s">
        <v>134</v>
      </c>
      <c r="B113" s="93">
        <v>1</v>
      </c>
      <c r="C113" s="88" t="s">
        <v>135</v>
      </c>
      <c r="D113" s="8"/>
      <c r="E113" s="34"/>
    </row>
    <row r="114" spans="1:5">
      <c r="A114" s="88"/>
      <c r="B114" s="88"/>
      <c r="C114" s="88"/>
      <c r="D114" s="9" t="s">
        <v>153</v>
      </c>
      <c r="E114" s="34"/>
    </row>
    <row r="115" spans="1:5">
      <c r="A115" s="49" t="s">
        <v>128</v>
      </c>
      <c r="B115" s="94" t="str">
        <f>IFERROR((2*B110-2.5*B111)/(B112*B113),"")</f>
        <v/>
      </c>
      <c r="C115" s="88" t="str">
        <f>IFERROR((IF(B115&lt;175.05,"PASS","FAIL")),"")</f>
        <v>FAIL</v>
      </c>
      <c r="D115" s="9" t="s">
        <v>154</v>
      </c>
      <c r="E115" s="34"/>
    </row>
    <row r="116" spans="1:5">
      <c r="A116" s="34"/>
      <c r="B116" s="34"/>
      <c r="C116" s="34"/>
      <c r="D116" s="10" t="s">
        <v>155</v>
      </c>
      <c r="E116" s="34"/>
    </row>
    <row r="117" spans="1:5">
      <c r="A117" s="34"/>
      <c r="B117" s="34"/>
      <c r="C117" s="34"/>
      <c r="D117" s="34"/>
      <c r="E117" s="34"/>
    </row>
    <row r="118" spans="1:5">
      <c r="A118" s="88"/>
      <c r="B118" s="88"/>
      <c r="C118" s="88"/>
      <c r="D118" s="34"/>
      <c r="E118" s="34"/>
    </row>
    <row r="119" spans="1:5">
      <c r="A119" s="91" t="s">
        <v>395</v>
      </c>
      <c r="B119" s="88"/>
      <c r="C119" s="88"/>
      <c r="D119" s="34"/>
      <c r="E119" s="34"/>
    </row>
    <row r="120" spans="1:5">
      <c r="A120" s="92" t="s">
        <v>127</v>
      </c>
      <c r="B120" s="1"/>
      <c r="C120" s="88" t="s">
        <v>408</v>
      </c>
      <c r="D120" s="34"/>
      <c r="E120" s="34"/>
    </row>
    <row r="121" spans="1:5">
      <c r="A121" s="92" t="s">
        <v>132</v>
      </c>
      <c r="B121" s="1"/>
      <c r="C121" s="88" t="s">
        <v>393</v>
      </c>
      <c r="D121" s="34"/>
      <c r="E121" s="34"/>
    </row>
    <row r="122" spans="1:5">
      <c r="A122" s="92" t="s">
        <v>107</v>
      </c>
      <c r="B122" s="1"/>
      <c r="C122" s="88" t="s">
        <v>133</v>
      </c>
      <c r="D122" s="34"/>
      <c r="E122" s="34"/>
    </row>
    <row r="123" spans="1:5">
      <c r="A123" s="92" t="s">
        <v>134</v>
      </c>
      <c r="B123" s="93">
        <v>1</v>
      </c>
      <c r="C123" s="88" t="s">
        <v>135</v>
      </c>
      <c r="D123" s="34"/>
      <c r="E123" s="34"/>
    </row>
    <row r="124" spans="1:5">
      <c r="A124" s="88"/>
      <c r="B124" s="88"/>
      <c r="C124" s="88"/>
      <c r="D124" s="34"/>
      <c r="E124" s="34"/>
    </row>
    <row r="125" spans="1:5">
      <c r="A125" s="49" t="s">
        <v>128</v>
      </c>
      <c r="B125" s="94" t="str">
        <f>IFERROR((2*B120-2.5*B121)/(B122*B123),"")</f>
        <v/>
      </c>
      <c r="C125" s="88" t="str">
        <f>IFERROR((IF(B125&lt;150.05,"PASS","FAIL")),"")</f>
        <v>FAIL</v>
      </c>
      <c r="D125" s="34"/>
      <c r="E125" s="34"/>
    </row>
    <row r="126" spans="1:5">
      <c r="A126" s="34"/>
      <c r="B126" s="34"/>
      <c r="C126" s="34"/>
      <c r="D126" s="34"/>
      <c r="E126" s="34"/>
    </row>
  </sheetData>
  <customSheetViews>
    <customSheetView guid="{94BE19D9-FC8D-41A1-8D7D-427542EADFBC}">
      <selection activeCell="A70" sqref="A70"/>
      <pageMargins left="0.78740157480314965" right="0.78740157480314965" top="0.98425196850393704" bottom="0.98425196850393704"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mergeCells count="4">
    <mergeCell ref="A97:B97"/>
    <mergeCell ref="A3:B3"/>
    <mergeCell ref="A35:B35"/>
    <mergeCell ref="A66:B66"/>
  </mergeCells>
  <pageMargins left="0.78740157480314965" right="0.78740157480314965" top="0.98425196850393704" bottom="0.98425196850393704" header="0" footer="0"/>
  <pageSetup paperSize="9" scale="85" orientation="landscape" r:id="rId2"/>
  <headerFooter alignWithMargins="0">
    <oddHeader>&amp;C&amp;A&amp;RCleaning products, version 6.0
Printed &amp;D</oddHeader>
    <oddFooter>&amp;L2017-09-26&amp;CPage &amp;P</oddFooter>
  </headerFooter>
  <rowBreaks count="3" manualBreakCount="3">
    <brk id="34" max="16383" man="1"/>
    <brk id="65" max="16383" man="1"/>
    <brk id="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7">
    <outlinePr summaryBelow="0" summaryRight="0"/>
    <pageSetUpPr fitToPage="1"/>
  </sheetPr>
  <dimension ref="A1:L474"/>
  <sheetViews>
    <sheetView showOutlineSymbols="0" zoomScale="110" zoomScaleNormal="110" workbookViewId="0">
      <pane xSplit="2" ySplit="4" topLeftCell="C5" activePane="bottomRight" state="frozen"/>
      <selection pane="topRight" activeCell="C1" sqref="C1"/>
      <selection pane="bottomLeft" activeCell="A7" sqref="A7"/>
      <selection pane="bottomRight" activeCell="C20" sqref="C20"/>
    </sheetView>
  </sheetViews>
  <sheetFormatPr defaultColWidth="9.140625" defaultRowHeight="12" outlineLevelRow="4"/>
  <cols>
    <col min="1" max="1" width="10.140625" style="123" customWidth="1"/>
    <col min="2" max="2" width="74.28515625" style="123" customWidth="1"/>
    <col min="3" max="8" width="9" style="124" customWidth="1"/>
    <col min="9" max="11" width="7.42578125" style="124" customWidth="1"/>
    <col min="12" max="12" width="38" style="125" hidden="1" customWidth="1"/>
    <col min="13" max="16384" width="9.140625" style="126"/>
  </cols>
  <sheetData>
    <row r="1" spans="1:12">
      <c r="A1" s="260"/>
    </row>
    <row r="2" spans="1:12" ht="15">
      <c r="A2" s="122"/>
    </row>
    <row r="3" spans="1:12" ht="23.25">
      <c r="A3" s="127" t="s">
        <v>306</v>
      </c>
    </row>
    <row r="4" spans="1:12" ht="12" customHeight="1" thickBot="1">
      <c r="A4" s="128"/>
      <c r="J4" s="124" t="s">
        <v>307</v>
      </c>
    </row>
    <row r="5" spans="1:12" ht="16.5" thickBot="1">
      <c r="B5" s="129"/>
      <c r="C5" s="354" t="s">
        <v>4</v>
      </c>
      <c r="D5" s="355"/>
      <c r="E5" s="356"/>
      <c r="F5" s="354" t="s">
        <v>5</v>
      </c>
      <c r="G5" s="355"/>
      <c r="H5" s="356"/>
      <c r="I5" s="354" t="s">
        <v>6</v>
      </c>
      <c r="J5" s="355"/>
      <c r="K5" s="356"/>
    </row>
    <row r="6" spans="1:12" s="137" customFormat="1" ht="61.5" customHeight="1" thickBot="1">
      <c r="A6" s="130" t="s">
        <v>7</v>
      </c>
      <c r="B6" s="131" t="s">
        <v>8</v>
      </c>
      <c r="C6" s="132" t="s">
        <v>293</v>
      </c>
      <c r="D6" s="133" t="s">
        <v>294</v>
      </c>
      <c r="E6" s="134" t="s">
        <v>295</v>
      </c>
      <c r="F6" s="135" t="s">
        <v>10</v>
      </c>
      <c r="G6" s="133" t="s">
        <v>296</v>
      </c>
      <c r="H6" s="134" t="s">
        <v>297</v>
      </c>
      <c r="I6" s="135" t="s">
        <v>3</v>
      </c>
      <c r="J6" s="133" t="s">
        <v>11</v>
      </c>
      <c r="K6" s="134" t="s">
        <v>12</v>
      </c>
      <c r="L6" s="136" t="s">
        <v>308</v>
      </c>
    </row>
    <row r="7" spans="1:12" s="137" customFormat="1" ht="17.100000000000001" customHeight="1" outlineLevel="3" thickBot="1">
      <c r="A7" s="138"/>
      <c r="B7" s="139" t="s">
        <v>13</v>
      </c>
      <c r="C7" s="140"/>
      <c r="D7" s="140"/>
      <c r="E7" s="140"/>
      <c r="F7" s="140"/>
      <c r="G7" s="140"/>
      <c r="H7" s="140"/>
      <c r="I7" s="140"/>
      <c r="J7" s="140"/>
      <c r="K7" s="141"/>
      <c r="L7" s="142"/>
    </row>
    <row r="8" spans="1:12" s="151" customFormat="1" ht="12" customHeight="1" outlineLevel="3">
      <c r="A8" s="143">
        <v>2001</v>
      </c>
      <c r="B8" s="144" t="s">
        <v>288</v>
      </c>
      <c r="C8" s="145">
        <v>4.0999999999999996</v>
      </c>
      <c r="D8" s="145">
        <v>1000</v>
      </c>
      <c r="E8" s="146">
        <f t="shared" ref="E8:E38" si="0">C8/D8</f>
        <v>4.0999999999999995E-3</v>
      </c>
      <c r="F8" s="147">
        <v>0.69</v>
      </c>
      <c r="G8" s="145">
        <v>10</v>
      </c>
      <c r="H8" s="148">
        <f t="shared" ref="H8:H9" si="1">F8/G8</f>
        <v>6.8999999999999992E-2</v>
      </c>
      <c r="I8" s="149">
        <v>0.05</v>
      </c>
      <c r="J8" s="145" t="s">
        <v>14</v>
      </c>
      <c r="K8" s="148" t="s">
        <v>15</v>
      </c>
      <c r="L8" s="150"/>
    </row>
    <row r="9" spans="1:12" s="151" customFormat="1" ht="12" customHeight="1" outlineLevel="4">
      <c r="A9" s="152">
        <v>2002</v>
      </c>
      <c r="B9" s="153" t="s">
        <v>287</v>
      </c>
      <c r="C9" s="154">
        <v>6.7</v>
      </c>
      <c r="D9" s="154">
        <v>5000</v>
      </c>
      <c r="E9" s="155">
        <f t="shared" si="0"/>
        <v>1.34E-3</v>
      </c>
      <c r="F9" s="156">
        <v>0.5</v>
      </c>
      <c r="G9" s="154">
        <v>10</v>
      </c>
      <c r="H9" s="157">
        <f t="shared" si="1"/>
        <v>0.05</v>
      </c>
      <c r="I9" s="158">
        <v>0.05</v>
      </c>
      <c r="J9" s="154" t="s">
        <v>14</v>
      </c>
      <c r="K9" s="157" t="s">
        <v>15</v>
      </c>
      <c r="L9" s="150"/>
    </row>
    <row r="10" spans="1:12" s="151" customFormat="1" ht="12" customHeight="1" outlineLevel="4">
      <c r="A10" s="152">
        <v>2003</v>
      </c>
      <c r="B10" s="153" t="s">
        <v>286</v>
      </c>
      <c r="C10" s="154">
        <v>40</v>
      </c>
      <c r="D10" s="154">
        <v>1000</v>
      </c>
      <c r="E10" s="155">
        <f t="shared" si="0"/>
        <v>0.04</v>
      </c>
      <c r="F10" s="156">
        <v>1.35</v>
      </c>
      <c r="G10" s="154">
        <v>10</v>
      </c>
      <c r="H10" s="157">
        <f>F10/G10</f>
        <v>0.13500000000000001</v>
      </c>
      <c r="I10" s="158">
        <v>0.05</v>
      </c>
      <c r="J10" s="154" t="s">
        <v>14</v>
      </c>
      <c r="K10" s="157" t="s">
        <v>17</v>
      </c>
      <c r="L10" s="150"/>
    </row>
    <row r="11" spans="1:12" s="151" customFormat="1" ht="12" customHeight="1" outlineLevel="4">
      <c r="A11" s="152">
        <v>2004</v>
      </c>
      <c r="B11" s="153" t="s">
        <v>309</v>
      </c>
      <c r="C11" s="154">
        <v>8.64</v>
      </c>
      <c r="D11" s="154">
        <v>1000</v>
      </c>
      <c r="E11" s="155">
        <f t="shared" si="0"/>
        <v>8.6400000000000001E-3</v>
      </c>
      <c r="F11" s="156">
        <v>0.95</v>
      </c>
      <c r="G11" s="154">
        <v>10</v>
      </c>
      <c r="H11" s="157">
        <f>F11/G11</f>
        <v>9.5000000000000001E-2</v>
      </c>
      <c r="I11" s="158">
        <v>0.05</v>
      </c>
      <c r="J11" s="154" t="s">
        <v>14</v>
      </c>
      <c r="K11" s="157" t="s">
        <v>16</v>
      </c>
      <c r="L11" s="150"/>
    </row>
    <row r="12" spans="1:12" s="137" customFormat="1" ht="12" customHeight="1" outlineLevel="3">
      <c r="A12" s="152">
        <v>2005</v>
      </c>
      <c r="B12" s="153" t="s">
        <v>310</v>
      </c>
      <c r="C12" s="154">
        <v>2.8</v>
      </c>
      <c r="D12" s="154">
        <v>1000</v>
      </c>
      <c r="E12" s="155">
        <f t="shared" si="0"/>
        <v>2.8E-3</v>
      </c>
      <c r="F12" s="156">
        <v>0.39100000000000001</v>
      </c>
      <c r="G12" s="154">
        <v>10</v>
      </c>
      <c r="H12" s="157">
        <f t="shared" ref="H12:H13" si="2">F12/G12</f>
        <v>3.9100000000000003E-2</v>
      </c>
      <c r="I12" s="158">
        <v>0.05</v>
      </c>
      <c r="J12" s="154" t="s">
        <v>14</v>
      </c>
      <c r="K12" s="157" t="s">
        <v>17</v>
      </c>
      <c r="L12" s="150"/>
    </row>
    <row r="13" spans="1:12" s="137" customFormat="1" ht="12" customHeight="1" outlineLevel="3">
      <c r="A13" s="152">
        <v>2006</v>
      </c>
      <c r="B13" s="153" t="s">
        <v>311</v>
      </c>
      <c r="C13" s="154">
        <v>15</v>
      </c>
      <c r="D13" s="154">
        <v>1000</v>
      </c>
      <c r="E13" s="155">
        <f t="shared" si="0"/>
        <v>1.4999999999999999E-2</v>
      </c>
      <c r="F13" s="156">
        <v>0.41899999999999998</v>
      </c>
      <c r="G13" s="154">
        <v>10</v>
      </c>
      <c r="H13" s="157">
        <f t="shared" si="2"/>
        <v>4.19E-2</v>
      </c>
      <c r="I13" s="158">
        <v>0.05</v>
      </c>
      <c r="J13" s="154" t="s">
        <v>14</v>
      </c>
      <c r="K13" s="157" t="s">
        <v>17</v>
      </c>
      <c r="L13" s="150"/>
    </row>
    <row r="14" spans="1:12" s="151" customFormat="1" ht="12" customHeight="1" outlineLevel="3">
      <c r="A14" s="152">
        <v>2007</v>
      </c>
      <c r="B14" s="153" t="s">
        <v>312</v>
      </c>
      <c r="C14" s="154">
        <v>27</v>
      </c>
      <c r="D14" s="154">
        <v>1000</v>
      </c>
      <c r="E14" s="155">
        <f t="shared" si="0"/>
        <v>2.7E-2</v>
      </c>
      <c r="F14" s="156">
        <v>0.2</v>
      </c>
      <c r="G14" s="154">
        <v>10</v>
      </c>
      <c r="H14" s="157">
        <f>F14/G14</f>
        <v>0.02</v>
      </c>
      <c r="I14" s="158">
        <v>0.05</v>
      </c>
      <c r="J14" s="154" t="s">
        <v>14</v>
      </c>
      <c r="K14" s="157" t="s">
        <v>17</v>
      </c>
      <c r="L14" s="150"/>
    </row>
    <row r="15" spans="1:12" s="151" customFormat="1" ht="12" customHeight="1" outlineLevel="3">
      <c r="A15" s="152">
        <v>2008</v>
      </c>
      <c r="B15" s="153" t="s">
        <v>285</v>
      </c>
      <c r="C15" s="154">
        <v>7.1</v>
      </c>
      <c r="D15" s="154">
        <v>1000</v>
      </c>
      <c r="E15" s="155">
        <f t="shared" si="0"/>
        <v>7.0999999999999995E-3</v>
      </c>
      <c r="F15" s="156">
        <v>1.9</v>
      </c>
      <c r="G15" s="154">
        <v>50</v>
      </c>
      <c r="H15" s="157">
        <f>F15/G15</f>
        <v>3.7999999999999999E-2</v>
      </c>
      <c r="I15" s="158">
        <v>0.05</v>
      </c>
      <c r="J15" s="154" t="s">
        <v>14</v>
      </c>
      <c r="K15" s="157" t="s">
        <v>16</v>
      </c>
      <c r="L15" s="150"/>
    </row>
    <row r="16" spans="1:12" s="137" customFormat="1" ht="12" customHeight="1" outlineLevel="3">
      <c r="A16" s="152">
        <v>2009</v>
      </c>
      <c r="B16" s="153" t="s">
        <v>284</v>
      </c>
      <c r="C16" s="154">
        <v>4.5999999999999996</v>
      </c>
      <c r="D16" s="154">
        <v>1000</v>
      </c>
      <c r="E16" s="155">
        <f t="shared" si="0"/>
        <v>4.5999999999999999E-3</v>
      </c>
      <c r="F16" s="156">
        <v>0.14000000000000001</v>
      </c>
      <c r="G16" s="154">
        <v>10</v>
      </c>
      <c r="H16" s="157">
        <f>F16/G16</f>
        <v>1.4000000000000002E-2</v>
      </c>
      <c r="I16" s="158">
        <v>0.05</v>
      </c>
      <c r="J16" s="154" t="s">
        <v>14</v>
      </c>
      <c r="K16" s="157" t="s">
        <v>17</v>
      </c>
      <c r="L16" s="159"/>
    </row>
    <row r="17" spans="1:12" s="151" customFormat="1" ht="12" customHeight="1" outlineLevel="3">
      <c r="A17" s="152">
        <v>2010</v>
      </c>
      <c r="B17" s="153" t="s">
        <v>313</v>
      </c>
      <c r="C17" s="154">
        <v>0.56999999999999995</v>
      </c>
      <c r="D17" s="154">
        <v>10000</v>
      </c>
      <c r="E17" s="155">
        <f t="shared" si="0"/>
        <v>5.6999999999999996E-5</v>
      </c>
      <c r="F17" s="156"/>
      <c r="G17" s="154"/>
      <c r="H17" s="157">
        <f t="shared" ref="H17:H23" si="3">E17</f>
        <v>5.6999999999999996E-5</v>
      </c>
      <c r="I17" s="158">
        <v>0.05</v>
      </c>
      <c r="J17" s="154" t="s">
        <v>14</v>
      </c>
      <c r="K17" s="157" t="s">
        <v>17</v>
      </c>
      <c r="L17" s="150"/>
    </row>
    <row r="18" spans="1:12" s="151" customFormat="1" ht="12" customHeight="1" outlineLevel="3">
      <c r="A18" s="152">
        <v>2011</v>
      </c>
      <c r="B18" s="153" t="s">
        <v>283</v>
      </c>
      <c r="C18" s="154">
        <v>18</v>
      </c>
      <c r="D18" s="154">
        <v>1000</v>
      </c>
      <c r="E18" s="155">
        <f t="shared" si="0"/>
        <v>1.7999999999999999E-2</v>
      </c>
      <c r="F18" s="156"/>
      <c r="G18" s="154"/>
      <c r="H18" s="157">
        <f t="shared" si="3"/>
        <v>1.7999999999999999E-2</v>
      </c>
      <c r="I18" s="158">
        <v>0.05</v>
      </c>
      <c r="J18" s="154" t="s">
        <v>14</v>
      </c>
      <c r="K18" s="157" t="s">
        <v>16</v>
      </c>
      <c r="L18" s="150"/>
    </row>
    <row r="19" spans="1:12" s="151" customFormat="1" ht="12" customHeight="1" outlineLevel="3">
      <c r="A19" s="152">
        <v>2012</v>
      </c>
      <c r="B19" s="153" t="s">
        <v>282</v>
      </c>
      <c r="C19" s="154">
        <v>2</v>
      </c>
      <c r="D19" s="154">
        <v>1000</v>
      </c>
      <c r="E19" s="155">
        <f t="shared" si="0"/>
        <v>2E-3</v>
      </c>
      <c r="F19" s="156"/>
      <c r="G19" s="154"/>
      <c r="H19" s="157">
        <f t="shared" si="3"/>
        <v>2E-3</v>
      </c>
      <c r="I19" s="158">
        <v>0.05</v>
      </c>
      <c r="J19" s="154" t="s">
        <v>14</v>
      </c>
      <c r="K19" s="157" t="s">
        <v>16</v>
      </c>
      <c r="L19" s="150"/>
    </row>
    <row r="20" spans="1:12" s="151" customFormat="1" ht="12" customHeight="1" outlineLevel="3">
      <c r="A20" s="152">
        <v>2013</v>
      </c>
      <c r="B20" s="153" t="s">
        <v>281</v>
      </c>
      <c r="C20" s="154">
        <v>0.73</v>
      </c>
      <c r="D20" s="154">
        <v>1000</v>
      </c>
      <c r="E20" s="155">
        <f t="shared" si="0"/>
        <v>7.2999999999999996E-4</v>
      </c>
      <c r="F20" s="156"/>
      <c r="G20" s="154"/>
      <c r="H20" s="157">
        <f t="shared" si="3"/>
        <v>7.2999999999999996E-4</v>
      </c>
      <c r="I20" s="158">
        <v>0.05</v>
      </c>
      <c r="J20" s="154" t="s">
        <v>14</v>
      </c>
      <c r="K20" s="157" t="s">
        <v>16</v>
      </c>
      <c r="L20" s="150"/>
    </row>
    <row r="21" spans="1:12" s="137" customFormat="1" ht="12" customHeight="1" outlineLevel="3">
      <c r="A21" s="152">
        <v>2014</v>
      </c>
      <c r="B21" s="153" t="s">
        <v>280</v>
      </c>
      <c r="C21" s="154">
        <v>100</v>
      </c>
      <c r="D21" s="154">
        <v>1000</v>
      </c>
      <c r="E21" s="155">
        <f t="shared" si="0"/>
        <v>0.1</v>
      </c>
      <c r="F21" s="156"/>
      <c r="G21" s="154"/>
      <c r="H21" s="157">
        <f t="shared" si="3"/>
        <v>0.1</v>
      </c>
      <c r="I21" s="158">
        <v>0.05</v>
      </c>
      <c r="J21" s="154" t="s">
        <v>14</v>
      </c>
      <c r="K21" s="157" t="s">
        <v>16</v>
      </c>
      <c r="L21" s="150"/>
    </row>
    <row r="22" spans="1:12" s="137" customFormat="1" ht="12" customHeight="1" outlineLevel="3">
      <c r="A22" s="152">
        <v>2015</v>
      </c>
      <c r="B22" s="153" t="s">
        <v>279</v>
      </c>
      <c r="C22" s="154">
        <v>6.6</v>
      </c>
      <c r="D22" s="154">
        <v>1000</v>
      </c>
      <c r="E22" s="155">
        <f t="shared" si="0"/>
        <v>6.6E-3</v>
      </c>
      <c r="F22" s="156"/>
      <c r="G22" s="154"/>
      <c r="H22" s="157">
        <f t="shared" si="3"/>
        <v>6.6E-3</v>
      </c>
      <c r="I22" s="158">
        <v>0.05</v>
      </c>
      <c r="J22" s="154" t="s">
        <v>14</v>
      </c>
      <c r="K22" s="157" t="s">
        <v>16</v>
      </c>
      <c r="L22" s="150"/>
    </row>
    <row r="23" spans="1:12" s="137" customFormat="1" ht="12" customHeight="1" outlineLevel="3">
      <c r="A23" s="152">
        <v>2016</v>
      </c>
      <c r="B23" s="153" t="s">
        <v>278</v>
      </c>
      <c r="C23" s="154">
        <v>0.88</v>
      </c>
      <c r="D23" s="154">
        <v>1000</v>
      </c>
      <c r="E23" s="155">
        <f t="shared" si="0"/>
        <v>8.8000000000000003E-4</v>
      </c>
      <c r="F23" s="156"/>
      <c r="G23" s="154"/>
      <c r="H23" s="157">
        <f t="shared" si="3"/>
        <v>8.8000000000000003E-4</v>
      </c>
      <c r="I23" s="158">
        <v>0.05</v>
      </c>
      <c r="J23" s="154" t="s">
        <v>14</v>
      </c>
      <c r="K23" s="157" t="s">
        <v>16</v>
      </c>
      <c r="L23" s="150"/>
    </row>
    <row r="24" spans="1:12" s="137" customFormat="1" ht="12" customHeight="1" outlineLevel="3">
      <c r="A24" s="152">
        <v>2017</v>
      </c>
      <c r="B24" s="153" t="s">
        <v>277</v>
      </c>
      <c r="C24" s="154">
        <v>1.96</v>
      </c>
      <c r="D24" s="154">
        <v>1000</v>
      </c>
      <c r="E24" s="155">
        <f t="shared" si="0"/>
        <v>1.9599999999999999E-3</v>
      </c>
      <c r="F24" s="156"/>
      <c r="G24" s="154"/>
      <c r="H24" s="157">
        <f>E24</f>
        <v>1.9599999999999999E-3</v>
      </c>
      <c r="I24" s="158">
        <v>0.5</v>
      </c>
      <c r="J24" s="154" t="s">
        <v>18</v>
      </c>
      <c r="K24" s="157" t="s">
        <v>16</v>
      </c>
      <c r="L24" s="150"/>
    </row>
    <row r="25" spans="1:12" s="137" customFormat="1" ht="12" customHeight="1" outlineLevel="3">
      <c r="A25" s="221">
        <v>2018</v>
      </c>
      <c r="B25" s="160" t="s">
        <v>314</v>
      </c>
      <c r="C25" s="154">
        <v>10</v>
      </c>
      <c r="D25" s="154">
        <v>1000</v>
      </c>
      <c r="E25" s="155">
        <v>0.01</v>
      </c>
      <c r="F25" s="156"/>
      <c r="G25" s="154"/>
      <c r="H25" s="157">
        <v>0.01</v>
      </c>
      <c r="I25" s="158">
        <v>0.05</v>
      </c>
      <c r="J25" s="154" t="s">
        <v>14</v>
      </c>
      <c r="K25" s="157" t="s">
        <v>16</v>
      </c>
      <c r="L25" s="150"/>
    </row>
    <row r="26" spans="1:12" s="137" customFormat="1" ht="12" customHeight="1" outlineLevel="3">
      <c r="A26" s="221">
        <v>2019</v>
      </c>
      <c r="B26" s="160" t="s">
        <v>315</v>
      </c>
      <c r="C26" s="154">
        <v>6.1</v>
      </c>
      <c r="D26" s="154">
        <v>1000</v>
      </c>
      <c r="E26" s="155">
        <f t="shared" ref="E26:E29" si="4">C26/D26</f>
        <v>6.0999999999999995E-3</v>
      </c>
      <c r="F26" s="156"/>
      <c r="G26" s="154"/>
      <c r="H26" s="157">
        <f>E26</f>
        <v>6.0999999999999995E-3</v>
      </c>
      <c r="I26" s="158">
        <v>0.05</v>
      </c>
      <c r="J26" s="154" t="s">
        <v>14</v>
      </c>
      <c r="K26" s="157" t="s">
        <v>16</v>
      </c>
      <c r="L26" s="150"/>
    </row>
    <row r="27" spans="1:12" s="137" customFormat="1" ht="30" customHeight="1" outlineLevel="3">
      <c r="A27" s="261">
        <v>2020</v>
      </c>
      <c r="B27" s="161" t="s">
        <v>316</v>
      </c>
      <c r="C27" s="154">
        <v>10</v>
      </c>
      <c r="D27" s="154">
        <v>1000</v>
      </c>
      <c r="E27" s="155">
        <f t="shared" si="4"/>
        <v>0.01</v>
      </c>
      <c r="F27" s="156"/>
      <c r="G27" s="154"/>
      <c r="H27" s="157">
        <f>E27</f>
        <v>0.01</v>
      </c>
      <c r="I27" s="158">
        <v>0.05</v>
      </c>
      <c r="J27" s="154" t="s">
        <v>14</v>
      </c>
      <c r="K27" s="157" t="s">
        <v>16</v>
      </c>
      <c r="L27" s="150"/>
    </row>
    <row r="28" spans="1:12" s="151" customFormat="1" ht="12" customHeight="1" outlineLevel="3">
      <c r="A28" s="152">
        <v>2021</v>
      </c>
      <c r="B28" s="153" t="s">
        <v>276</v>
      </c>
      <c r="C28" s="154">
        <v>9</v>
      </c>
      <c r="D28" s="154">
        <v>10000</v>
      </c>
      <c r="E28" s="155">
        <f t="shared" si="4"/>
        <v>8.9999999999999998E-4</v>
      </c>
      <c r="F28" s="156">
        <v>0.25</v>
      </c>
      <c r="G28" s="154">
        <v>50</v>
      </c>
      <c r="H28" s="157">
        <f>F28/G28</f>
        <v>5.0000000000000001E-3</v>
      </c>
      <c r="I28" s="158">
        <v>0.05</v>
      </c>
      <c r="J28" s="154" t="s">
        <v>14</v>
      </c>
      <c r="K28" s="157" t="s">
        <v>15</v>
      </c>
      <c r="L28" s="150"/>
    </row>
    <row r="29" spans="1:12" s="151" customFormat="1" ht="12" customHeight="1" outlineLevel="3">
      <c r="A29" s="152">
        <v>2022</v>
      </c>
      <c r="B29" s="153" t="s">
        <v>275</v>
      </c>
      <c r="C29" s="154">
        <v>0.80649999999999999</v>
      </c>
      <c r="D29" s="154">
        <v>1000</v>
      </c>
      <c r="E29" s="155">
        <f t="shared" si="4"/>
        <v>8.0650000000000003E-4</v>
      </c>
      <c r="F29" s="156">
        <v>0.23</v>
      </c>
      <c r="G29" s="154">
        <v>50</v>
      </c>
      <c r="H29" s="157">
        <f>F29/G29</f>
        <v>4.5999999999999999E-3</v>
      </c>
      <c r="I29" s="158">
        <v>0.05</v>
      </c>
      <c r="J29" s="154" t="s">
        <v>14</v>
      </c>
      <c r="K29" s="157" t="s">
        <v>15</v>
      </c>
      <c r="L29" s="150"/>
    </row>
    <row r="30" spans="1:12" s="137" customFormat="1" ht="12" customHeight="1" outlineLevel="3">
      <c r="A30" s="152">
        <v>2023</v>
      </c>
      <c r="B30" s="153" t="s">
        <v>274</v>
      </c>
      <c r="C30" s="154">
        <v>3.3</v>
      </c>
      <c r="D30" s="154">
        <v>10000</v>
      </c>
      <c r="E30" s="155">
        <f>C30/D30</f>
        <v>3.3E-4</v>
      </c>
      <c r="F30" s="156">
        <v>1.2</v>
      </c>
      <c r="G30" s="154">
        <v>50</v>
      </c>
      <c r="H30" s="157">
        <f>F30/G30</f>
        <v>2.4E-2</v>
      </c>
      <c r="I30" s="158">
        <v>0.05</v>
      </c>
      <c r="J30" s="154" t="s">
        <v>14</v>
      </c>
      <c r="K30" s="157" t="s">
        <v>15</v>
      </c>
      <c r="L30" s="150"/>
    </row>
    <row r="31" spans="1:12" s="151" customFormat="1" ht="12" customHeight="1" outlineLevel="3">
      <c r="A31" s="152">
        <v>2024</v>
      </c>
      <c r="B31" s="153" t="s">
        <v>273</v>
      </c>
      <c r="C31" s="154">
        <v>0.5</v>
      </c>
      <c r="D31" s="154">
        <v>5000</v>
      </c>
      <c r="E31" s="155">
        <f t="shared" si="0"/>
        <v>1E-4</v>
      </c>
      <c r="F31" s="156"/>
      <c r="G31" s="154"/>
      <c r="H31" s="157">
        <f>E31</f>
        <v>1E-4</v>
      </c>
      <c r="I31" s="158">
        <v>0.05</v>
      </c>
      <c r="J31" s="154" t="s">
        <v>14</v>
      </c>
      <c r="K31" s="157" t="s">
        <v>15</v>
      </c>
      <c r="L31" s="150"/>
    </row>
    <row r="32" spans="1:12" s="137" customFormat="1" ht="12" customHeight="1" outlineLevel="3">
      <c r="A32" s="221">
        <v>2025</v>
      </c>
      <c r="B32" s="153" t="s">
        <v>317</v>
      </c>
      <c r="C32" s="154">
        <v>22</v>
      </c>
      <c r="D32" s="154">
        <v>1000</v>
      </c>
      <c r="E32" s="155">
        <f t="shared" si="0"/>
        <v>2.1999999999999999E-2</v>
      </c>
      <c r="F32" s="156">
        <v>10</v>
      </c>
      <c r="G32" s="154">
        <v>100</v>
      </c>
      <c r="H32" s="157">
        <f t="shared" ref="H32" si="5">F32/G32</f>
        <v>0.1</v>
      </c>
      <c r="I32" s="158">
        <v>0.05</v>
      </c>
      <c r="J32" s="154" t="s">
        <v>14</v>
      </c>
      <c r="K32" s="157" t="s">
        <v>17</v>
      </c>
      <c r="L32" s="150"/>
    </row>
    <row r="33" spans="1:12" s="151" customFormat="1" ht="12" customHeight="1" outlineLevel="3">
      <c r="A33" s="152">
        <v>2026</v>
      </c>
      <c r="B33" s="153" t="s">
        <v>19</v>
      </c>
      <c r="C33" s="154">
        <v>56</v>
      </c>
      <c r="D33" s="154">
        <v>10000</v>
      </c>
      <c r="E33" s="155">
        <f t="shared" si="0"/>
        <v>5.5999999999999999E-3</v>
      </c>
      <c r="F33" s="156"/>
      <c r="G33" s="154"/>
      <c r="H33" s="157">
        <f>E33</f>
        <v>5.5999999999999999E-3</v>
      </c>
      <c r="I33" s="158">
        <v>0.05</v>
      </c>
      <c r="J33" s="154" t="s">
        <v>14</v>
      </c>
      <c r="K33" s="157" t="s">
        <v>17</v>
      </c>
      <c r="L33" s="150"/>
    </row>
    <row r="34" spans="1:12" s="151" customFormat="1" ht="12" customHeight="1" outlineLevel="3">
      <c r="A34" s="152">
        <v>2027</v>
      </c>
      <c r="B34" s="153" t="s">
        <v>272</v>
      </c>
      <c r="C34" s="154">
        <v>100</v>
      </c>
      <c r="D34" s="154">
        <v>10000</v>
      </c>
      <c r="E34" s="155">
        <f t="shared" si="0"/>
        <v>0.01</v>
      </c>
      <c r="F34" s="156"/>
      <c r="G34" s="154"/>
      <c r="H34" s="157">
        <f>E34</f>
        <v>0.01</v>
      </c>
      <c r="I34" s="158">
        <v>0.05</v>
      </c>
      <c r="J34" s="154" t="s">
        <v>14</v>
      </c>
      <c r="K34" s="157" t="s">
        <v>16</v>
      </c>
      <c r="L34" s="150"/>
    </row>
    <row r="35" spans="1:12" s="151" customFormat="1" ht="12" customHeight="1" outlineLevel="3">
      <c r="A35" s="152">
        <v>2028</v>
      </c>
      <c r="B35" s="153" t="s">
        <v>318</v>
      </c>
      <c r="C35" s="154">
        <v>8.8000000000000007</v>
      </c>
      <c r="D35" s="154">
        <v>1000</v>
      </c>
      <c r="E35" s="155">
        <f t="shared" si="0"/>
        <v>8.8000000000000005E-3</v>
      </c>
      <c r="F35" s="156">
        <v>5</v>
      </c>
      <c r="G35" s="154">
        <v>100</v>
      </c>
      <c r="H35" s="157">
        <f>F35/G35</f>
        <v>0.05</v>
      </c>
      <c r="I35" s="158">
        <v>0.05</v>
      </c>
      <c r="J35" s="154" t="s">
        <v>14</v>
      </c>
      <c r="K35" s="157" t="s">
        <v>16</v>
      </c>
      <c r="L35" s="150"/>
    </row>
    <row r="36" spans="1:12" s="151" customFormat="1" ht="12" customHeight="1" outlineLevel="3">
      <c r="A36" s="152">
        <v>2029</v>
      </c>
      <c r="B36" s="153" t="s">
        <v>271</v>
      </c>
      <c r="C36" s="154">
        <v>38</v>
      </c>
      <c r="D36" s="154">
        <v>1000</v>
      </c>
      <c r="E36" s="155">
        <f t="shared" si="0"/>
        <v>3.7999999999999999E-2</v>
      </c>
      <c r="F36" s="156"/>
      <c r="G36" s="154"/>
      <c r="H36" s="157">
        <f t="shared" ref="H36:H38" si="6">E36</f>
        <v>3.7999999999999999E-2</v>
      </c>
      <c r="I36" s="158">
        <v>0.05</v>
      </c>
      <c r="J36" s="154" t="s">
        <v>14</v>
      </c>
      <c r="K36" s="157" t="s">
        <v>15</v>
      </c>
      <c r="L36" s="150"/>
    </row>
    <row r="37" spans="1:12" s="151" customFormat="1" ht="12" customHeight="1" outlineLevel="3">
      <c r="A37" s="143">
        <v>2030</v>
      </c>
      <c r="B37" s="144" t="s">
        <v>319</v>
      </c>
      <c r="C37" s="149">
        <v>0.1</v>
      </c>
      <c r="D37" s="145">
        <v>1000</v>
      </c>
      <c r="E37" s="146">
        <f t="shared" si="0"/>
        <v>1E-4</v>
      </c>
      <c r="F37" s="147">
        <v>0.32</v>
      </c>
      <c r="G37" s="145">
        <v>100</v>
      </c>
      <c r="H37" s="148">
        <f>F37/G37</f>
        <v>3.2000000000000002E-3</v>
      </c>
      <c r="I37" s="149">
        <v>0.5</v>
      </c>
      <c r="J37" s="145" t="s">
        <v>18</v>
      </c>
      <c r="K37" s="148" t="s">
        <v>16</v>
      </c>
      <c r="L37" s="150"/>
    </row>
    <row r="38" spans="1:12" s="151" customFormat="1" ht="12" customHeight="1" outlineLevel="3">
      <c r="A38" s="152">
        <v>2031</v>
      </c>
      <c r="B38" s="153" t="s">
        <v>270</v>
      </c>
      <c r="C38" s="158">
        <v>238</v>
      </c>
      <c r="D38" s="154">
        <v>1000</v>
      </c>
      <c r="E38" s="155">
        <f t="shared" si="0"/>
        <v>0.23799999999999999</v>
      </c>
      <c r="F38" s="156"/>
      <c r="G38" s="154"/>
      <c r="H38" s="157">
        <f t="shared" si="6"/>
        <v>0.23799999999999999</v>
      </c>
      <c r="I38" s="158">
        <v>0.05</v>
      </c>
      <c r="J38" s="154" t="s">
        <v>14</v>
      </c>
      <c r="K38" s="157" t="s">
        <v>17</v>
      </c>
      <c r="L38" s="150"/>
    </row>
    <row r="39" spans="1:12" s="151" customFormat="1" ht="12" customHeight="1" outlineLevel="3" thickBot="1">
      <c r="A39" s="162">
        <v>2032</v>
      </c>
      <c r="B39" s="163" t="s">
        <v>269</v>
      </c>
      <c r="C39" s="164">
        <v>25.1</v>
      </c>
      <c r="D39" s="165">
        <v>1000</v>
      </c>
      <c r="E39" s="166">
        <f>C39/D39</f>
        <v>2.5100000000000001E-2</v>
      </c>
      <c r="F39" s="167">
        <v>12.5</v>
      </c>
      <c r="G39" s="165">
        <v>50</v>
      </c>
      <c r="H39" s="168">
        <f>F39/G39</f>
        <v>0.25</v>
      </c>
      <c r="I39" s="164">
        <v>0.05</v>
      </c>
      <c r="J39" s="165" t="s">
        <v>14</v>
      </c>
      <c r="K39" s="168" t="s">
        <v>17</v>
      </c>
      <c r="L39" s="150"/>
    </row>
    <row r="40" spans="1:12" ht="12" customHeight="1" outlineLevel="3" thickBot="1">
      <c r="A40" s="169"/>
      <c r="B40" s="170"/>
      <c r="C40" s="171"/>
      <c r="D40" s="171"/>
      <c r="E40" s="171"/>
      <c r="F40" s="171"/>
      <c r="G40" s="171"/>
      <c r="H40" s="171"/>
      <c r="I40" s="171"/>
      <c r="J40" s="171"/>
      <c r="L40" s="150"/>
    </row>
    <row r="41" spans="1:12" ht="17.100000000000001" customHeight="1" outlineLevel="3" thickBot="1">
      <c r="A41" s="172"/>
      <c r="B41" s="139" t="s">
        <v>376</v>
      </c>
      <c r="C41" s="140"/>
      <c r="D41" s="140"/>
      <c r="E41" s="140"/>
      <c r="F41" s="140"/>
      <c r="G41" s="140"/>
      <c r="H41" s="140"/>
      <c r="I41" s="140"/>
      <c r="J41" s="140"/>
      <c r="K41" s="141"/>
      <c r="L41" s="150"/>
    </row>
    <row r="42" spans="1:12" s="151" customFormat="1" ht="12" customHeight="1" outlineLevel="3">
      <c r="A42" s="254">
        <v>2107</v>
      </c>
      <c r="B42" s="175" t="s">
        <v>322</v>
      </c>
      <c r="C42" s="156">
        <v>37.299999999999997</v>
      </c>
      <c r="D42" s="154">
        <v>5000</v>
      </c>
      <c r="E42" s="157">
        <f t="shared" ref="E42:E66" si="7">C42/D42</f>
        <v>7.4599999999999996E-3</v>
      </c>
      <c r="F42" s="156">
        <v>1.5</v>
      </c>
      <c r="G42" s="154">
        <v>10</v>
      </c>
      <c r="H42" s="157">
        <f>F42/G42</f>
        <v>0.15</v>
      </c>
      <c r="I42" s="156">
        <v>0.05</v>
      </c>
      <c r="J42" s="154" t="s">
        <v>14</v>
      </c>
      <c r="K42" s="157" t="s">
        <v>16</v>
      </c>
      <c r="L42" s="176"/>
    </row>
    <row r="43" spans="1:12" s="137" customFormat="1" ht="12" customHeight="1" outlineLevel="3">
      <c r="A43" s="254">
        <v>2108</v>
      </c>
      <c r="B43" s="175" t="s">
        <v>323</v>
      </c>
      <c r="C43" s="156">
        <v>5</v>
      </c>
      <c r="D43" s="154">
        <v>1000</v>
      </c>
      <c r="E43" s="157">
        <f t="shared" si="7"/>
        <v>5.0000000000000001E-3</v>
      </c>
      <c r="F43" s="156">
        <v>1.5</v>
      </c>
      <c r="G43" s="154">
        <v>10</v>
      </c>
      <c r="H43" s="157">
        <v>0.15</v>
      </c>
      <c r="I43" s="156">
        <v>0.05</v>
      </c>
      <c r="J43" s="154" t="s">
        <v>14</v>
      </c>
      <c r="K43" s="157" t="s">
        <v>17</v>
      </c>
      <c r="L43" s="176"/>
    </row>
    <row r="44" spans="1:12" s="151" customFormat="1" ht="12" customHeight="1" outlineLevel="3">
      <c r="A44" s="254">
        <v>2112</v>
      </c>
      <c r="B44" s="175" t="s">
        <v>327</v>
      </c>
      <c r="C44" s="156">
        <v>0.23</v>
      </c>
      <c r="D44" s="154">
        <v>1000</v>
      </c>
      <c r="E44" s="157">
        <f t="shared" si="7"/>
        <v>2.3000000000000001E-4</v>
      </c>
      <c r="F44" s="156">
        <v>0.18</v>
      </c>
      <c r="G44" s="154">
        <v>100</v>
      </c>
      <c r="H44" s="157">
        <f t="shared" ref="H44:H49" si="8">F44/G44</f>
        <v>1.8E-3</v>
      </c>
      <c r="I44" s="156">
        <v>0.05</v>
      </c>
      <c r="J44" s="154" t="s">
        <v>14</v>
      </c>
      <c r="K44" s="157" t="s">
        <v>16</v>
      </c>
      <c r="L44" s="177"/>
    </row>
    <row r="45" spans="1:12" s="137" customFormat="1" ht="12" customHeight="1" outlineLevel="3">
      <c r="A45" s="254">
        <v>2113</v>
      </c>
      <c r="B45" s="175" t="s">
        <v>328</v>
      </c>
      <c r="C45" s="156">
        <v>1</v>
      </c>
      <c r="D45" s="154">
        <v>1000</v>
      </c>
      <c r="E45" s="157">
        <f t="shared" si="7"/>
        <v>1E-3</v>
      </c>
      <c r="F45" s="156">
        <v>0.74</v>
      </c>
      <c r="G45" s="154">
        <v>10</v>
      </c>
      <c r="H45" s="157">
        <f t="shared" si="8"/>
        <v>7.3999999999999996E-2</v>
      </c>
      <c r="I45" s="156">
        <v>0.05</v>
      </c>
      <c r="J45" s="154" t="s">
        <v>14</v>
      </c>
      <c r="K45" s="157" t="s">
        <v>16</v>
      </c>
      <c r="L45" s="176"/>
    </row>
    <row r="46" spans="1:12" s="137" customFormat="1" ht="12" customHeight="1" outlineLevel="3">
      <c r="A46" s="254">
        <v>2114</v>
      </c>
      <c r="B46" s="175" t="s">
        <v>329</v>
      </c>
      <c r="C46" s="156">
        <v>1</v>
      </c>
      <c r="D46" s="154">
        <v>1000</v>
      </c>
      <c r="E46" s="157">
        <f t="shared" si="7"/>
        <v>1E-3</v>
      </c>
      <c r="F46" s="156">
        <v>0.6</v>
      </c>
      <c r="G46" s="154">
        <v>10</v>
      </c>
      <c r="H46" s="157">
        <f t="shared" si="8"/>
        <v>0.06</v>
      </c>
      <c r="I46" s="156">
        <v>0.05</v>
      </c>
      <c r="J46" s="154" t="s">
        <v>14</v>
      </c>
      <c r="K46" s="157" t="s">
        <v>16</v>
      </c>
      <c r="L46" s="176"/>
    </row>
    <row r="47" spans="1:12" s="137" customFormat="1" ht="12" customHeight="1" outlineLevel="3">
      <c r="A47" s="254">
        <v>2115</v>
      </c>
      <c r="B47" s="175" t="s">
        <v>330</v>
      </c>
      <c r="C47" s="156">
        <v>1</v>
      </c>
      <c r="D47" s="154">
        <v>1000</v>
      </c>
      <c r="E47" s="157">
        <f t="shared" si="7"/>
        <v>1E-3</v>
      </c>
      <c r="F47" s="156">
        <v>2.5</v>
      </c>
      <c r="G47" s="154">
        <v>10</v>
      </c>
      <c r="H47" s="157">
        <f t="shared" si="8"/>
        <v>0.25</v>
      </c>
      <c r="I47" s="156">
        <v>0.05</v>
      </c>
      <c r="J47" s="154" t="s">
        <v>14</v>
      </c>
      <c r="K47" s="157" t="s">
        <v>16</v>
      </c>
      <c r="L47" s="176"/>
    </row>
    <row r="48" spans="1:12" s="151" customFormat="1" ht="12" customHeight="1" outlineLevel="3">
      <c r="A48" s="254">
        <v>2130</v>
      </c>
      <c r="B48" s="175" t="s">
        <v>268</v>
      </c>
      <c r="C48" s="156">
        <v>0.78</v>
      </c>
      <c r="D48" s="154">
        <v>1000</v>
      </c>
      <c r="E48" s="157">
        <f t="shared" si="7"/>
        <v>7.7999999999999999E-4</v>
      </c>
      <c r="F48" s="156">
        <v>0.36</v>
      </c>
      <c r="G48" s="154">
        <v>100</v>
      </c>
      <c r="H48" s="157">
        <f t="shared" si="8"/>
        <v>3.5999999999999999E-3</v>
      </c>
      <c r="I48" s="156">
        <v>0.05</v>
      </c>
      <c r="J48" s="154" t="s">
        <v>14</v>
      </c>
      <c r="K48" s="179" t="s">
        <v>16</v>
      </c>
      <c r="L48" s="176"/>
    </row>
    <row r="49" spans="1:12" s="151" customFormat="1" ht="12" customHeight="1" outlineLevel="3">
      <c r="A49" s="254">
        <v>2131</v>
      </c>
      <c r="B49" s="175" t="s">
        <v>343</v>
      </c>
      <c r="C49" s="156">
        <v>3.2</v>
      </c>
      <c r="D49" s="154">
        <v>5000</v>
      </c>
      <c r="E49" s="157">
        <f t="shared" si="7"/>
        <v>6.4000000000000005E-4</v>
      </c>
      <c r="F49" s="156">
        <v>1</v>
      </c>
      <c r="G49" s="154">
        <v>100</v>
      </c>
      <c r="H49" s="157">
        <f t="shared" si="8"/>
        <v>0.01</v>
      </c>
      <c r="I49" s="156">
        <v>0.05</v>
      </c>
      <c r="J49" s="154" t="s">
        <v>14</v>
      </c>
      <c r="K49" s="157" t="s">
        <v>16</v>
      </c>
      <c r="L49" s="176"/>
    </row>
    <row r="50" spans="1:12" s="137" customFormat="1" ht="12" customHeight="1" outlineLevel="3">
      <c r="A50" s="254">
        <v>2132</v>
      </c>
      <c r="B50" s="175" t="s">
        <v>267</v>
      </c>
      <c r="C50" s="156">
        <v>10</v>
      </c>
      <c r="D50" s="154">
        <v>1000</v>
      </c>
      <c r="E50" s="157">
        <f t="shared" si="7"/>
        <v>0.01</v>
      </c>
      <c r="F50" s="156"/>
      <c r="G50" s="154"/>
      <c r="H50" s="157">
        <f>E50</f>
        <v>0.01</v>
      </c>
      <c r="I50" s="156">
        <v>0.05</v>
      </c>
      <c r="J50" s="154" t="s">
        <v>14</v>
      </c>
      <c r="K50" s="157" t="s">
        <v>17</v>
      </c>
      <c r="L50" s="176"/>
    </row>
    <row r="51" spans="1:12" s="137" customFormat="1" ht="12" customHeight="1" outlineLevel="3">
      <c r="A51" s="254">
        <v>2133</v>
      </c>
      <c r="B51" s="175" t="s">
        <v>266</v>
      </c>
      <c r="C51" s="156">
        <v>10</v>
      </c>
      <c r="D51" s="154">
        <v>1000</v>
      </c>
      <c r="E51" s="157">
        <f t="shared" si="7"/>
        <v>0.01</v>
      </c>
      <c r="F51" s="156">
        <v>6.25</v>
      </c>
      <c r="G51" s="154">
        <v>50</v>
      </c>
      <c r="H51" s="157">
        <v>0.125</v>
      </c>
      <c r="I51" s="156">
        <v>0.05</v>
      </c>
      <c r="J51" s="154" t="s">
        <v>14</v>
      </c>
      <c r="K51" s="157" t="s">
        <v>17</v>
      </c>
      <c r="L51" s="176"/>
    </row>
    <row r="52" spans="1:12" s="137" customFormat="1" ht="12" customHeight="1" outlineLevel="3">
      <c r="A52" s="180">
        <v>2134</v>
      </c>
      <c r="B52" s="175" t="s">
        <v>344</v>
      </c>
      <c r="C52" s="156">
        <v>28</v>
      </c>
      <c r="D52" s="154">
        <v>1000</v>
      </c>
      <c r="E52" s="157">
        <f t="shared" si="7"/>
        <v>2.8000000000000001E-2</v>
      </c>
      <c r="F52" s="156">
        <v>1.75</v>
      </c>
      <c r="G52" s="154">
        <v>10</v>
      </c>
      <c r="H52" s="157">
        <f t="shared" ref="H52:H53" si="9">F52/G52</f>
        <v>0.17499999999999999</v>
      </c>
      <c r="I52" s="156">
        <v>0.05</v>
      </c>
      <c r="J52" s="154" t="s">
        <v>14</v>
      </c>
      <c r="K52" s="157" t="s">
        <v>17</v>
      </c>
      <c r="L52" s="176"/>
    </row>
    <row r="53" spans="1:12" s="151" customFormat="1" ht="12" customHeight="1" outlineLevel="3">
      <c r="A53" s="254">
        <v>2135</v>
      </c>
      <c r="B53" s="175" t="s">
        <v>265</v>
      </c>
      <c r="C53" s="156">
        <v>480</v>
      </c>
      <c r="D53" s="154">
        <v>1000</v>
      </c>
      <c r="E53" s="157">
        <f t="shared" si="7"/>
        <v>0.48</v>
      </c>
      <c r="F53" s="156">
        <v>100</v>
      </c>
      <c r="G53" s="154">
        <v>100</v>
      </c>
      <c r="H53" s="157">
        <f t="shared" si="9"/>
        <v>1</v>
      </c>
      <c r="I53" s="156">
        <v>0.05</v>
      </c>
      <c r="J53" s="154" t="s">
        <v>14</v>
      </c>
      <c r="K53" s="157" t="s">
        <v>15</v>
      </c>
      <c r="L53" s="176"/>
    </row>
    <row r="54" spans="1:12" s="151" customFormat="1" ht="12" customHeight="1" outlineLevel="3">
      <c r="A54" s="254">
        <v>2136</v>
      </c>
      <c r="B54" s="175" t="s">
        <v>345</v>
      </c>
      <c r="C54" s="156">
        <v>8.6999999999999993</v>
      </c>
      <c r="D54" s="154">
        <v>1000</v>
      </c>
      <c r="E54" s="157">
        <f t="shared" si="7"/>
        <v>8.6999999999999994E-3</v>
      </c>
      <c r="F54" s="156">
        <v>1.75</v>
      </c>
      <c r="G54" s="154">
        <v>10</v>
      </c>
      <c r="H54" s="157">
        <f>F54/G54</f>
        <v>0.17499999999999999</v>
      </c>
      <c r="I54" s="156">
        <v>0.05</v>
      </c>
      <c r="J54" s="154" t="s">
        <v>14</v>
      </c>
      <c r="K54" s="157" t="s">
        <v>17</v>
      </c>
      <c r="L54" s="176"/>
    </row>
    <row r="55" spans="1:12" s="151" customFormat="1" ht="12" customHeight="1" outlineLevel="3">
      <c r="A55" s="254">
        <v>2137</v>
      </c>
      <c r="B55" s="175" t="s">
        <v>346</v>
      </c>
      <c r="C55" s="156"/>
      <c r="D55" s="154"/>
      <c r="E55" s="157">
        <f>H55</f>
        <v>0.17499999999999999</v>
      </c>
      <c r="F55" s="156">
        <v>1.75</v>
      </c>
      <c r="G55" s="154">
        <v>10</v>
      </c>
      <c r="H55" s="157">
        <f>F55/G55</f>
        <v>0.17499999999999999</v>
      </c>
      <c r="I55" s="156">
        <v>0.05</v>
      </c>
      <c r="J55" s="154" t="s">
        <v>14</v>
      </c>
      <c r="K55" s="157" t="s">
        <v>16</v>
      </c>
      <c r="L55" s="176"/>
    </row>
    <row r="56" spans="1:12" s="137" customFormat="1" ht="12" customHeight="1" outlineLevel="3">
      <c r="A56" s="254">
        <v>2138</v>
      </c>
      <c r="B56" s="175" t="s">
        <v>264</v>
      </c>
      <c r="C56" s="156">
        <v>9.5</v>
      </c>
      <c r="D56" s="154">
        <v>1000</v>
      </c>
      <c r="E56" s="157">
        <f t="shared" ref="E56" si="10">C56/D56</f>
        <v>9.4999999999999998E-3</v>
      </c>
      <c r="F56" s="156">
        <v>7.0000000000000007E-2</v>
      </c>
      <c r="G56" s="154">
        <v>10</v>
      </c>
      <c r="H56" s="157">
        <f>F56/G56</f>
        <v>7.000000000000001E-3</v>
      </c>
      <c r="I56" s="156">
        <v>0.05</v>
      </c>
      <c r="J56" s="154" t="s">
        <v>14</v>
      </c>
      <c r="K56" s="157" t="s">
        <v>17</v>
      </c>
      <c r="L56" s="176"/>
    </row>
    <row r="57" spans="1:12" s="137" customFormat="1" ht="12" customHeight="1" outlineLevel="3">
      <c r="A57" s="254">
        <v>2139</v>
      </c>
      <c r="B57" s="175" t="s">
        <v>263</v>
      </c>
      <c r="C57" s="156">
        <v>17</v>
      </c>
      <c r="D57" s="154">
        <v>10000</v>
      </c>
      <c r="E57" s="157">
        <f t="shared" si="7"/>
        <v>1.6999999999999999E-3</v>
      </c>
      <c r="F57" s="156"/>
      <c r="G57" s="154"/>
      <c r="H57" s="157">
        <f>E57</f>
        <v>1.6999999999999999E-3</v>
      </c>
      <c r="I57" s="156">
        <v>0.05</v>
      </c>
      <c r="J57" s="154" t="s">
        <v>14</v>
      </c>
      <c r="K57" s="157" t="s">
        <v>17</v>
      </c>
      <c r="L57" s="176"/>
    </row>
    <row r="58" spans="1:12" s="137" customFormat="1" ht="12" customHeight="1" outlineLevel="3">
      <c r="A58" s="254">
        <v>2140</v>
      </c>
      <c r="B58" s="175" t="s">
        <v>262</v>
      </c>
      <c r="C58" s="156">
        <v>2</v>
      </c>
      <c r="D58" s="154">
        <v>1000</v>
      </c>
      <c r="E58" s="157">
        <f t="shared" si="7"/>
        <v>2E-3</v>
      </c>
      <c r="F58" s="156">
        <v>7.0000000000000007E-2</v>
      </c>
      <c r="G58" s="154">
        <v>10</v>
      </c>
      <c r="H58" s="157">
        <f>F58/G58</f>
        <v>7.000000000000001E-3</v>
      </c>
      <c r="I58" s="156">
        <v>0.05</v>
      </c>
      <c r="J58" s="154" t="s">
        <v>14</v>
      </c>
      <c r="K58" s="157" t="s">
        <v>17</v>
      </c>
      <c r="L58" s="176"/>
    </row>
    <row r="59" spans="1:12" ht="12" customHeight="1" outlineLevel="3">
      <c r="A59" s="254">
        <v>2141</v>
      </c>
      <c r="B59" s="153" t="s">
        <v>20</v>
      </c>
      <c r="C59" s="158">
        <v>7</v>
      </c>
      <c r="D59" s="154">
        <v>1000</v>
      </c>
      <c r="E59" s="157">
        <f t="shared" si="7"/>
        <v>7.0000000000000001E-3</v>
      </c>
      <c r="F59" s="156"/>
      <c r="G59" s="154"/>
      <c r="H59" s="157">
        <f>E59</f>
        <v>7.0000000000000001E-3</v>
      </c>
      <c r="I59" s="156">
        <v>0.05</v>
      </c>
      <c r="J59" s="154" t="s">
        <v>14</v>
      </c>
      <c r="K59" s="157" t="s">
        <v>17</v>
      </c>
      <c r="L59" s="176"/>
    </row>
    <row r="60" spans="1:12" ht="12" customHeight="1" outlineLevel="3">
      <c r="A60" s="254">
        <v>2142</v>
      </c>
      <c r="B60" s="153" t="s">
        <v>347</v>
      </c>
      <c r="C60" s="158">
        <v>6.4</v>
      </c>
      <c r="D60" s="154">
        <v>5000</v>
      </c>
      <c r="E60" s="155">
        <f t="shared" si="7"/>
        <v>1.2800000000000001E-3</v>
      </c>
      <c r="F60" s="156"/>
      <c r="G60" s="154"/>
      <c r="H60" s="155">
        <f>E60</f>
        <v>1.2800000000000001E-3</v>
      </c>
      <c r="I60" s="156">
        <v>0.05</v>
      </c>
      <c r="J60" s="154" t="s">
        <v>14</v>
      </c>
      <c r="K60" s="157" t="s">
        <v>16</v>
      </c>
      <c r="L60" s="181"/>
    </row>
    <row r="61" spans="1:12" ht="12" customHeight="1" outlineLevel="3">
      <c r="A61" s="254">
        <v>2143</v>
      </c>
      <c r="B61" s="153" t="s">
        <v>261</v>
      </c>
      <c r="C61" s="158">
        <v>0.1</v>
      </c>
      <c r="D61" s="154">
        <v>5000</v>
      </c>
      <c r="E61" s="155">
        <f t="shared" si="7"/>
        <v>2.0000000000000002E-5</v>
      </c>
      <c r="F61" s="156">
        <v>1.0699999999999999E-2</v>
      </c>
      <c r="G61" s="154">
        <v>50</v>
      </c>
      <c r="H61" s="155">
        <v>2.14E-4</v>
      </c>
      <c r="I61" s="156">
        <v>0.05</v>
      </c>
      <c r="J61" s="154" t="s">
        <v>14</v>
      </c>
      <c r="K61" s="157" t="s">
        <v>16</v>
      </c>
      <c r="L61" s="181"/>
    </row>
    <row r="62" spans="1:12" ht="12" customHeight="1" outlineLevel="3">
      <c r="A62" s="254">
        <v>2144</v>
      </c>
      <c r="B62" s="153" t="s">
        <v>348</v>
      </c>
      <c r="C62" s="158">
        <v>0.42</v>
      </c>
      <c r="D62" s="154">
        <v>5000</v>
      </c>
      <c r="E62" s="155">
        <f t="shared" si="7"/>
        <v>8.3999999999999995E-5</v>
      </c>
      <c r="F62" s="156">
        <v>1.0699999999999999E-2</v>
      </c>
      <c r="G62" s="154">
        <v>50</v>
      </c>
      <c r="H62" s="155">
        <f>F62/G62</f>
        <v>2.14E-4</v>
      </c>
      <c r="I62" s="156">
        <v>0.05</v>
      </c>
      <c r="J62" s="154" t="s">
        <v>14</v>
      </c>
      <c r="K62" s="157" t="s">
        <v>16</v>
      </c>
      <c r="L62" s="181"/>
    </row>
    <row r="63" spans="1:12" ht="12" customHeight="1" outlineLevel="3">
      <c r="A63" s="254">
        <v>2146</v>
      </c>
      <c r="B63" s="153" t="s">
        <v>260</v>
      </c>
      <c r="C63" s="158">
        <v>3.6</v>
      </c>
      <c r="D63" s="154">
        <v>1000</v>
      </c>
      <c r="E63" s="155">
        <f t="shared" si="7"/>
        <v>3.5999999999999999E-3</v>
      </c>
      <c r="F63" s="156"/>
      <c r="G63" s="154"/>
      <c r="H63" s="155">
        <f>E63</f>
        <v>3.5999999999999999E-3</v>
      </c>
      <c r="I63" s="156">
        <v>0.5</v>
      </c>
      <c r="J63" s="154" t="s">
        <v>18</v>
      </c>
      <c r="K63" s="157" t="s">
        <v>16</v>
      </c>
      <c r="L63" s="181"/>
    </row>
    <row r="64" spans="1:12" ht="12" customHeight="1" outlineLevel="3">
      <c r="A64" s="254">
        <v>2147</v>
      </c>
      <c r="B64" s="153" t="s">
        <v>350</v>
      </c>
      <c r="C64" s="158">
        <f>(0.295+0.41)/2</f>
        <v>0.35249999999999998</v>
      </c>
      <c r="D64" s="154">
        <v>10000</v>
      </c>
      <c r="E64" s="155">
        <f t="shared" si="7"/>
        <v>3.5249999999999996E-5</v>
      </c>
      <c r="F64" s="156">
        <v>4.4000000000000003E-3</v>
      </c>
      <c r="G64" s="154">
        <v>50</v>
      </c>
      <c r="H64" s="155">
        <f>F64/G64</f>
        <v>8.8000000000000011E-5</v>
      </c>
      <c r="I64" s="156">
        <v>0.05</v>
      </c>
      <c r="J64" s="154" t="s">
        <v>14</v>
      </c>
      <c r="K64" s="157" t="s">
        <v>16</v>
      </c>
      <c r="L64" s="181"/>
    </row>
    <row r="65" spans="1:12" ht="12" customHeight="1" outlineLevel="3">
      <c r="A65" s="254">
        <v>2148</v>
      </c>
      <c r="B65" s="153" t="s">
        <v>351</v>
      </c>
      <c r="C65" s="158">
        <v>0.01</v>
      </c>
      <c r="D65" s="154">
        <v>1000</v>
      </c>
      <c r="E65" s="155">
        <f t="shared" si="7"/>
        <v>1.0000000000000001E-5</v>
      </c>
      <c r="F65" s="156"/>
      <c r="G65" s="154"/>
      <c r="H65" s="155">
        <f>E65</f>
        <v>1.0000000000000001E-5</v>
      </c>
      <c r="I65" s="156">
        <v>0.05</v>
      </c>
      <c r="J65" s="154" t="s">
        <v>14</v>
      </c>
      <c r="K65" s="157" t="s">
        <v>16</v>
      </c>
      <c r="L65" s="181"/>
    </row>
    <row r="66" spans="1:12" ht="12" customHeight="1" outlineLevel="3">
      <c r="A66" s="254">
        <v>2149</v>
      </c>
      <c r="B66" s="153" t="s">
        <v>352</v>
      </c>
      <c r="C66" s="158">
        <v>1</v>
      </c>
      <c r="D66" s="154">
        <v>10000</v>
      </c>
      <c r="E66" s="155">
        <f t="shared" si="7"/>
        <v>1E-4</v>
      </c>
      <c r="F66" s="156"/>
      <c r="G66" s="154"/>
      <c r="H66" s="155">
        <f>E66</f>
        <v>1E-4</v>
      </c>
      <c r="I66" s="156">
        <v>0.5</v>
      </c>
      <c r="J66" s="154" t="s">
        <v>18</v>
      </c>
      <c r="K66" s="157" t="s">
        <v>16</v>
      </c>
      <c r="L66" s="181"/>
    </row>
    <row r="67" spans="1:12" ht="12" customHeight="1" outlineLevel="3">
      <c r="A67" s="160">
        <v>2150</v>
      </c>
      <c r="B67" s="153" t="s">
        <v>259</v>
      </c>
      <c r="C67" s="182">
        <v>100</v>
      </c>
      <c r="D67" s="183">
        <v>1000</v>
      </c>
      <c r="E67" s="184">
        <f>C67/D67</f>
        <v>0.1</v>
      </c>
      <c r="F67" s="156">
        <v>100</v>
      </c>
      <c r="G67" s="154">
        <v>50</v>
      </c>
      <c r="H67" s="184">
        <f>F67/G67</f>
        <v>2</v>
      </c>
      <c r="I67" s="185">
        <v>0.5</v>
      </c>
      <c r="J67" s="186" t="s">
        <v>18</v>
      </c>
      <c r="K67" s="187" t="s">
        <v>16</v>
      </c>
      <c r="L67" s="181"/>
    </row>
    <row r="68" spans="1:12" ht="12" customHeight="1" outlineLevel="3">
      <c r="A68" s="160">
        <v>2151</v>
      </c>
      <c r="B68" s="153" t="s">
        <v>258</v>
      </c>
      <c r="C68" s="182">
        <v>100</v>
      </c>
      <c r="D68" s="183">
        <v>1000</v>
      </c>
      <c r="E68" s="184">
        <f>C68/D68</f>
        <v>0.1</v>
      </c>
      <c r="F68" s="156"/>
      <c r="G68" s="154"/>
      <c r="H68" s="184">
        <f>E68</f>
        <v>0.1</v>
      </c>
      <c r="I68" s="185">
        <v>0.5</v>
      </c>
      <c r="J68" s="186" t="s">
        <v>18</v>
      </c>
      <c r="K68" s="187" t="s">
        <v>16</v>
      </c>
      <c r="L68" s="181"/>
    </row>
    <row r="69" spans="1:12" s="169" customFormat="1" ht="12" customHeight="1">
      <c r="A69" s="160">
        <v>2152</v>
      </c>
      <c r="B69" s="153" t="s">
        <v>257</v>
      </c>
      <c r="C69" s="158">
        <v>39</v>
      </c>
      <c r="D69" s="154">
        <v>1000</v>
      </c>
      <c r="E69" s="155">
        <f t="shared" ref="E69:E80" si="11">C69/D69</f>
        <v>3.9E-2</v>
      </c>
      <c r="F69" s="156">
        <v>3.2</v>
      </c>
      <c r="G69" s="154">
        <v>50</v>
      </c>
      <c r="H69" s="155">
        <f>+F69/G69</f>
        <v>6.4000000000000001E-2</v>
      </c>
      <c r="I69" s="156">
        <v>0.05</v>
      </c>
      <c r="J69" s="154" t="s">
        <v>14</v>
      </c>
      <c r="K69" s="157" t="s">
        <v>17</v>
      </c>
      <c r="L69" s="181"/>
    </row>
    <row r="70" spans="1:12" s="169" customFormat="1" ht="12" customHeight="1">
      <c r="A70" s="160">
        <v>2153</v>
      </c>
      <c r="B70" s="153" t="s">
        <v>256</v>
      </c>
      <c r="C70" s="158">
        <v>100</v>
      </c>
      <c r="D70" s="154">
        <v>1000</v>
      </c>
      <c r="E70" s="155">
        <f t="shared" si="11"/>
        <v>0.1</v>
      </c>
      <c r="F70" s="156">
        <v>100</v>
      </c>
      <c r="G70" s="154">
        <v>50</v>
      </c>
      <c r="H70" s="155">
        <f>+F70/G70</f>
        <v>2</v>
      </c>
      <c r="I70" s="156">
        <v>0.05</v>
      </c>
      <c r="J70" s="154" t="s">
        <v>14</v>
      </c>
      <c r="K70" s="157" t="s">
        <v>16</v>
      </c>
      <c r="L70" s="181"/>
    </row>
    <row r="71" spans="1:12" s="169" customFormat="1" ht="12" customHeight="1">
      <c r="A71" s="160">
        <v>2154</v>
      </c>
      <c r="B71" s="153" t="s">
        <v>353</v>
      </c>
      <c r="C71" s="158">
        <v>12.1</v>
      </c>
      <c r="D71" s="154">
        <v>1000</v>
      </c>
      <c r="E71" s="155">
        <f t="shared" si="11"/>
        <v>1.21E-2</v>
      </c>
      <c r="F71" s="156">
        <v>0.254</v>
      </c>
      <c r="G71" s="154">
        <v>10</v>
      </c>
      <c r="H71" s="155">
        <f>+F71/G71</f>
        <v>2.5399999999999999E-2</v>
      </c>
      <c r="I71" s="156">
        <v>0.05</v>
      </c>
      <c r="J71" s="154" t="s">
        <v>14</v>
      </c>
      <c r="K71" s="157" t="s">
        <v>17</v>
      </c>
      <c r="L71" s="181"/>
    </row>
    <row r="72" spans="1:12" ht="12" customHeight="1" outlineLevel="3">
      <c r="A72" s="262">
        <v>2155</v>
      </c>
      <c r="B72" s="263" t="s">
        <v>377</v>
      </c>
      <c r="C72" s="264">
        <v>5</v>
      </c>
      <c r="D72" s="265">
        <v>1000</v>
      </c>
      <c r="E72" s="266">
        <f t="shared" si="11"/>
        <v>5.0000000000000001E-3</v>
      </c>
      <c r="F72" s="267">
        <v>1.5</v>
      </c>
      <c r="G72" s="265">
        <v>10</v>
      </c>
      <c r="H72" s="266">
        <f>F72/G72</f>
        <v>0.15</v>
      </c>
      <c r="I72" s="264">
        <v>0.05</v>
      </c>
      <c r="J72" s="265" t="s">
        <v>14</v>
      </c>
      <c r="K72" s="266" t="s">
        <v>17</v>
      </c>
      <c r="L72" s="150"/>
    </row>
    <row r="73" spans="1:12" s="169" customFormat="1" ht="17.100000000000001" customHeight="1" outlineLevel="3">
      <c r="A73" s="262">
        <v>2156</v>
      </c>
      <c r="B73" s="268" t="s">
        <v>378</v>
      </c>
      <c r="C73" s="269">
        <v>5</v>
      </c>
      <c r="D73" s="270">
        <v>1000</v>
      </c>
      <c r="E73" s="271">
        <f t="shared" si="11"/>
        <v>5.0000000000000001E-3</v>
      </c>
      <c r="F73" s="267">
        <v>1.5</v>
      </c>
      <c r="G73" s="265">
        <v>10</v>
      </c>
      <c r="H73" s="272">
        <f t="shared" ref="H73:H74" si="12">F73/G73</f>
        <v>0.15</v>
      </c>
      <c r="I73" s="264">
        <v>0.05</v>
      </c>
      <c r="J73" s="265" t="s">
        <v>14</v>
      </c>
      <c r="K73" s="266" t="s">
        <v>17</v>
      </c>
      <c r="L73" s="150"/>
    </row>
    <row r="74" spans="1:12" s="169" customFormat="1" ht="12" customHeight="1" outlineLevel="3">
      <c r="A74" s="262">
        <v>2157</v>
      </c>
      <c r="B74" s="268" t="s">
        <v>379</v>
      </c>
      <c r="C74" s="273">
        <v>50</v>
      </c>
      <c r="D74" s="274">
        <v>1000</v>
      </c>
      <c r="E74" s="275">
        <f t="shared" si="11"/>
        <v>0.05</v>
      </c>
      <c r="F74" s="267">
        <v>25</v>
      </c>
      <c r="G74" s="265">
        <v>10</v>
      </c>
      <c r="H74" s="272">
        <f t="shared" si="12"/>
        <v>2.5</v>
      </c>
      <c r="I74" s="269">
        <v>0.05</v>
      </c>
      <c r="J74" s="270" t="s">
        <v>14</v>
      </c>
      <c r="K74" s="271" t="s">
        <v>17</v>
      </c>
      <c r="L74" s="176"/>
    </row>
    <row r="75" spans="1:12" s="169" customFormat="1" ht="12" customHeight="1" outlineLevel="4">
      <c r="A75" s="262">
        <v>2158</v>
      </c>
      <c r="B75" s="263" t="s">
        <v>380</v>
      </c>
      <c r="C75" s="264">
        <v>5</v>
      </c>
      <c r="D75" s="265">
        <v>1000</v>
      </c>
      <c r="E75" s="266">
        <f t="shared" si="11"/>
        <v>5.0000000000000001E-3</v>
      </c>
      <c r="F75" s="267">
        <v>1.5</v>
      </c>
      <c r="G75" s="265">
        <v>10</v>
      </c>
      <c r="H75" s="272">
        <f>F75/G75</f>
        <v>0.15</v>
      </c>
      <c r="I75" s="264">
        <v>0.05</v>
      </c>
      <c r="J75" s="265" t="s">
        <v>14</v>
      </c>
      <c r="K75" s="266" t="s">
        <v>16</v>
      </c>
      <c r="L75" s="209"/>
    </row>
    <row r="76" spans="1:12" s="137" customFormat="1" ht="12" customHeight="1" outlineLevel="3">
      <c r="A76" s="262">
        <v>2159</v>
      </c>
      <c r="B76" s="263" t="s">
        <v>320</v>
      </c>
      <c r="C76" s="264">
        <v>5</v>
      </c>
      <c r="D76" s="265">
        <v>1000</v>
      </c>
      <c r="E76" s="266">
        <f t="shared" si="11"/>
        <v>5.0000000000000001E-3</v>
      </c>
      <c r="F76" s="264">
        <v>1.5</v>
      </c>
      <c r="G76" s="265">
        <v>10</v>
      </c>
      <c r="H76" s="266">
        <v>0.15</v>
      </c>
      <c r="I76" s="264">
        <v>0.05</v>
      </c>
      <c r="J76" s="265" t="s">
        <v>14</v>
      </c>
      <c r="K76" s="266" t="s">
        <v>16</v>
      </c>
      <c r="L76" s="150"/>
    </row>
    <row r="77" spans="1:12" s="151" customFormat="1" ht="12" customHeight="1" outlineLevel="4">
      <c r="A77" s="262">
        <v>2160</v>
      </c>
      <c r="B77" s="263" t="s">
        <v>321</v>
      </c>
      <c r="C77" s="269">
        <v>50</v>
      </c>
      <c r="D77" s="270">
        <v>1000</v>
      </c>
      <c r="E77" s="271">
        <f t="shared" si="11"/>
        <v>0.05</v>
      </c>
      <c r="F77" s="264">
        <v>25</v>
      </c>
      <c r="G77" s="265">
        <v>10</v>
      </c>
      <c r="H77" s="266">
        <v>2.5</v>
      </c>
      <c r="I77" s="264">
        <v>0.05</v>
      </c>
      <c r="J77" s="265" t="s">
        <v>14</v>
      </c>
      <c r="K77" s="266" t="s">
        <v>16</v>
      </c>
      <c r="L77" s="150"/>
    </row>
    <row r="78" spans="1:12" s="151" customFormat="1" ht="12" customHeight="1" outlineLevel="4">
      <c r="A78" s="262">
        <v>2161</v>
      </c>
      <c r="B78" s="263" t="s">
        <v>324</v>
      </c>
      <c r="C78" s="264">
        <v>0.43</v>
      </c>
      <c r="D78" s="265">
        <v>1000</v>
      </c>
      <c r="E78" s="266">
        <f t="shared" si="11"/>
        <v>4.2999999999999999E-4</v>
      </c>
      <c r="F78" s="264">
        <v>0.28999999999999998</v>
      </c>
      <c r="G78" s="265">
        <v>10</v>
      </c>
      <c r="H78" s="266">
        <f t="shared" ref="H78:H93" si="13">F78/G78</f>
        <v>2.8999999999999998E-2</v>
      </c>
      <c r="I78" s="264">
        <v>0.05</v>
      </c>
      <c r="J78" s="265" t="s">
        <v>14</v>
      </c>
      <c r="K78" s="266" t="s">
        <v>17</v>
      </c>
      <c r="L78" s="150"/>
    </row>
    <row r="79" spans="1:12" s="151" customFormat="1" ht="12" customHeight="1" outlineLevel="4">
      <c r="A79" s="262">
        <v>2162</v>
      </c>
      <c r="B79" s="263" t="s">
        <v>325</v>
      </c>
      <c r="C79" s="264">
        <v>0.43</v>
      </c>
      <c r="D79" s="265">
        <v>1000</v>
      </c>
      <c r="E79" s="266">
        <f t="shared" si="11"/>
        <v>4.2999999999999999E-4</v>
      </c>
      <c r="F79" s="264">
        <v>0.37</v>
      </c>
      <c r="G79" s="265">
        <v>10</v>
      </c>
      <c r="H79" s="266">
        <f t="shared" si="13"/>
        <v>3.6999999999999998E-2</v>
      </c>
      <c r="I79" s="264">
        <v>0.05</v>
      </c>
      <c r="J79" s="265" t="s">
        <v>14</v>
      </c>
      <c r="K79" s="266" t="s">
        <v>17</v>
      </c>
      <c r="L79" s="150"/>
    </row>
    <row r="80" spans="1:12" s="151" customFormat="1" ht="12" customHeight="1" outlineLevel="4">
      <c r="A80" s="262">
        <v>2163</v>
      </c>
      <c r="B80" s="263" t="s">
        <v>326</v>
      </c>
      <c r="C80" s="264">
        <v>0.4</v>
      </c>
      <c r="D80" s="265">
        <v>1000</v>
      </c>
      <c r="E80" s="266">
        <f t="shared" si="11"/>
        <v>4.0000000000000002E-4</v>
      </c>
      <c r="F80" s="264">
        <v>0.27</v>
      </c>
      <c r="G80" s="265">
        <v>10</v>
      </c>
      <c r="H80" s="266">
        <f t="shared" si="13"/>
        <v>2.7000000000000003E-2</v>
      </c>
      <c r="I80" s="264">
        <v>0.05</v>
      </c>
      <c r="J80" s="265" t="s">
        <v>14</v>
      </c>
      <c r="K80" s="266" t="s">
        <v>17</v>
      </c>
      <c r="L80" s="150"/>
    </row>
    <row r="81" spans="1:12" ht="12" customHeight="1" outlineLevel="3">
      <c r="A81" s="262">
        <v>2164</v>
      </c>
      <c r="B81" s="263" t="s">
        <v>381</v>
      </c>
      <c r="C81" s="264"/>
      <c r="D81" s="265"/>
      <c r="E81" s="266">
        <f>H81</f>
        <v>0.01</v>
      </c>
      <c r="F81" s="264">
        <v>0.1</v>
      </c>
      <c r="G81" s="265">
        <v>10</v>
      </c>
      <c r="H81" s="266">
        <f t="shared" si="13"/>
        <v>0.01</v>
      </c>
      <c r="I81" s="264">
        <v>0.05</v>
      </c>
      <c r="J81" s="265" t="s">
        <v>14</v>
      </c>
      <c r="K81" s="266" t="s">
        <v>17</v>
      </c>
      <c r="L81" s="150"/>
    </row>
    <row r="82" spans="1:12" s="169" customFormat="1" ht="17.100000000000001" customHeight="1" outlineLevel="3">
      <c r="A82" s="262">
        <v>2165</v>
      </c>
      <c r="B82" s="263" t="s">
        <v>382</v>
      </c>
      <c r="C82" s="264">
        <v>0.4</v>
      </c>
      <c r="D82" s="265">
        <v>1000</v>
      </c>
      <c r="E82" s="266">
        <f t="shared" ref="E82:E89" si="14">C82/D82</f>
        <v>4.0000000000000002E-4</v>
      </c>
      <c r="F82" s="264">
        <v>0.12</v>
      </c>
      <c r="G82" s="265">
        <v>10</v>
      </c>
      <c r="H82" s="266">
        <f t="shared" si="13"/>
        <v>1.2E-2</v>
      </c>
      <c r="I82" s="264">
        <v>0.05</v>
      </c>
      <c r="J82" s="265" t="s">
        <v>14</v>
      </c>
      <c r="K82" s="266" t="s">
        <v>17</v>
      </c>
      <c r="L82" s="150"/>
    </row>
    <row r="83" spans="1:12" s="169" customFormat="1" ht="12" customHeight="1" outlineLevel="3">
      <c r="A83" s="276">
        <v>2166</v>
      </c>
      <c r="B83" s="263" t="s">
        <v>331</v>
      </c>
      <c r="C83" s="264">
        <v>0.7</v>
      </c>
      <c r="D83" s="265">
        <v>1000</v>
      </c>
      <c r="E83" s="266">
        <f t="shared" si="14"/>
        <v>6.9999999999999999E-4</v>
      </c>
      <c r="F83" s="264">
        <v>4.8600000000000003</v>
      </c>
      <c r="G83" s="265">
        <v>10</v>
      </c>
      <c r="H83" s="266">
        <f t="shared" si="13"/>
        <v>0.48600000000000004</v>
      </c>
      <c r="I83" s="264">
        <v>0.05</v>
      </c>
      <c r="J83" s="265" t="s">
        <v>14</v>
      </c>
      <c r="K83" s="266" t="s">
        <v>17</v>
      </c>
      <c r="L83" s="215"/>
    </row>
    <row r="84" spans="1:12" s="169" customFormat="1" ht="12" customHeight="1" outlineLevel="3">
      <c r="A84" s="276">
        <v>2167</v>
      </c>
      <c r="B84" s="263" t="s">
        <v>332</v>
      </c>
      <c r="C84" s="264">
        <v>13</v>
      </c>
      <c r="D84" s="265">
        <v>1000</v>
      </c>
      <c r="E84" s="266">
        <f t="shared" si="14"/>
        <v>1.2999999999999999E-2</v>
      </c>
      <c r="F84" s="264">
        <v>4.8600000000000003</v>
      </c>
      <c r="G84" s="265">
        <v>10</v>
      </c>
      <c r="H84" s="266">
        <f t="shared" si="13"/>
        <v>0.48600000000000004</v>
      </c>
      <c r="I84" s="264">
        <v>0.05</v>
      </c>
      <c r="J84" s="265" t="s">
        <v>14</v>
      </c>
      <c r="K84" s="266" t="s">
        <v>184</v>
      </c>
      <c r="L84" s="215"/>
    </row>
    <row r="85" spans="1:12" ht="12" customHeight="1" outlineLevel="4">
      <c r="A85" s="262">
        <v>2168</v>
      </c>
      <c r="B85" s="263" t="s">
        <v>333</v>
      </c>
      <c r="C85" s="264">
        <v>130</v>
      </c>
      <c r="D85" s="265">
        <v>1000</v>
      </c>
      <c r="E85" s="266">
        <f t="shared" si="14"/>
        <v>0.13</v>
      </c>
      <c r="F85" s="264">
        <v>56</v>
      </c>
      <c r="G85" s="265">
        <v>10</v>
      </c>
      <c r="H85" s="266">
        <f t="shared" si="13"/>
        <v>5.6</v>
      </c>
      <c r="I85" s="264">
        <v>0.05</v>
      </c>
      <c r="J85" s="265" t="s">
        <v>14</v>
      </c>
      <c r="K85" s="266" t="s">
        <v>16</v>
      </c>
      <c r="L85" s="150"/>
    </row>
    <row r="86" spans="1:12" ht="12" customHeight="1" outlineLevel="4">
      <c r="A86" s="262">
        <v>2170</v>
      </c>
      <c r="B86" s="263" t="s">
        <v>334</v>
      </c>
      <c r="C86" s="264">
        <v>0.3</v>
      </c>
      <c r="D86" s="265">
        <v>1000</v>
      </c>
      <c r="E86" s="266">
        <f t="shared" si="14"/>
        <v>2.9999999999999997E-4</v>
      </c>
      <c r="F86" s="264">
        <v>0.47</v>
      </c>
      <c r="G86" s="265">
        <v>10</v>
      </c>
      <c r="H86" s="266">
        <f t="shared" si="13"/>
        <v>4.7E-2</v>
      </c>
      <c r="I86" s="264">
        <v>0.05</v>
      </c>
      <c r="J86" s="265" t="s">
        <v>14</v>
      </c>
      <c r="K86" s="266" t="s">
        <v>17</v>
      </c>
      <c r="L86" s="150"/>
    </row>
    <row r="87" spans="1:12" s="169" customFormat="1" ht="12" customHeight="1" outlineLevel="3">
      <c r="A87" s="262">
        <v>2171</v>
      </c>
      <c r="B87" s="263" t="s">
        <v>335</v>
      </c>
      <c r="C87" s="264">
        <v>1</v>
      </c>
      <c r="D87" s="265">
        <v>1000</v>
      </c>
      <c r="E87" s="266">
        <f t="shared" si="14"/>
        <v>1E-3</v>
      </c>
      <c r="F87" s="264">
        <v>0.2</v>
      </c>
      <c r="G87" s="265">
        <v>10</v>
      </c>
      <c r="H87" s="266">
        <f t="shared" si="13"/>
        <v>0.02</v>
      </c>
      <c r="I87" s="264">
        <v>0.05</v>
      </c>
      <c r="J87" s="265" t="s">
        <v>14</v>
      </c>
      <c r="K87" s="266" t="s">
        <v>16</v>
      </c>
      <c r="L87" s="150"/>
    </row>
    <row r="88" spans="1:12" s="169" customFormat="1" ht="12" customHeight="1" outlineLevel="3">
      <c r="A88" s="262">
        <v>2172</v>
      </c>
      <c r="B88" s="263" t="s">
        <v>336</v>
      </c>
      <c r="C88" s="264">
        <v>1</v>
      </c>
      <c r="D88" s="265">
        <v>1000</v>
      </c>
      <c r="E88" s="266">
        <f t="shared" si="14"/>
        <v>1E-3</v>
      </c>
      <c r="F88" s="264">
        <v>0.39</v>
      </c>
      <c r="G88" s="265">
        <v>10</v>
      </c>
      <c r="H88" s="266">
        <f t="shared" si="13"/>
        <v>3.9E-2</v>
      </c>
      <c r="I88" s="264">
        <v>0.05</v>
      </c>
      <c r="J88" s="265" t="s">
        <v>14</v>
      </c>
      <c r="K88" s="266" t="s">
        <v>17</v>
      </c>
      <c r="L88" s="150"/>
    </row>
    <row r="89" spans="1:12" s="169" customFormat="1" ht="17.100000000000001" customHeight="1">
      <c r="A89" s="262">
        <v>2173</v>
      </c>
      <c r="B89" s="263" t="s">
        <v>337</v>
      </c>
      <c r="C89" s="264">
        <v>1</v>
      </c>
      <c r="D89" s="265">
        <v>1000</v>
      </c>
      <c r="E89" s="266">
        <f t="shared" si="14"/>
        <v>1E-3</v>
      </c>
      <c r="F89" s="264">
        <v>1.52</v>
      </c>
      <c r="G89" s="265">
        <v>10</v>
      </c>
      <c r="H89" s="266">
        <f t="shared" si="13"/>
        <v>0.152</v>
      </c>
      <c r="I89" s="264">
        <v>0.05</v>
      </c>
      <c r="J89" s="265" t="s">
        <v>14</v>
      </c>
      <c r="K89" s="266" t="s">
        <v>16</v>
      </c>
      <c r="L89" s="150"/>
    </row>
    <row r="90" spans="1:12" s="169" customFormat="1" ht="12" customHeight="1">
      <c r="A90" s="262">
        <v>2174</v>
      </c>
      <c r="B90" s="263" t="s">
        <v>338</v>
      </c>
      <c r="C90" s="264"/>
      <c r="D90" s="265"/>
      <c r="E90" s="266">
        <f>H90</f>
        <v>5.4000000000000003E-3</v>
      </c>
      <c r="F90" s="264">
        <v>5.3999999999999999E-2</v>
      </c>
      <c r="G90" s="265">
        <v>10</v>
      </c>
      <c r="H90" s="266">
        <f t="shared" si="13"/>
        <v>5.4000000000000003E-3</v>
      </c>
      <c r="I90" s="264">
        <v>0.05</v>
      </c>
      <c r="J90" s="265" t="s">
        <v>14</v>
      </c>
      <c r="K90" s="266" t="s">
        <v>16</v>
      </c>
      <c r="L90" s="215"/>
    </row>
    <row r="91" spans="1:12" s="169" customFormat="1" ht="12" customHeight="1">
      <c r="A91" s="262">
        <v>2175</v>
      </c>
      <c r="B91" s="263" t="s">
        <v>339</v>
      </c>
      <c r="C91" s="264">
        <v>3.2</v>
      </c>
      <c r="D91" s="265">
        <v>1000</v>
      </c>
      <c r="E91" s="266">
        <f>C91/D91</f>
        <v>3.2000000000000002E-3</v>
      </c>
      <c r="F91" s="264">
        <v>8.2000000000000003E-2</v>
      </c>
      <c r="G91" s="265">
        <v>10</v>
      </c>
      <c r="H91" s="266">
        <f t="shared" si="13"/>
        <v>8.2000000000000007E-3</v>
      </c>
      <c r="I91" s="264">
        <v>0.05</v>
      </c>
      <c r="J91" s="265" t="s">
        <v>14</v>
      </c>
      <c r="K91" s="266" t="s">
        <v>17</v>
      </c>
      <c r="L91" s="176"/>
    </row>
    <row r="92" spans="1:12" s="169" customFormat="1" ht="12" customHeight="1">
      <c r="A92" s="262">
        <v>2176</v>
      </c>
      <c r="B92" s="263" t="s">
        <v>340</v>
      </c>
      <c r="C92" s="264">
        <v>0.72</v>
      </c>
      <c r="D92" s="265">
        <v>1000</v>
      </c>
      <c r="E92" s="266">
        <f>C92/D92</f>
        <v>7.1999999999999994E-4</v>
      </c>
      <c r="F92" s="264">
        <v>0.11</v>
      </c>
      <c r="G92" s="265">
        <v>10</v>
      </c>
      <c r="H92" s="266">
        <f t="shared" si="13"/>
        <v>1.0999999999999999E-2</v>
      </c>
      <c r="I92" s="264">
        <v>0.05</v>
      </c>
      <c r="J92" s="265" t="s">
        <v>14</v>
      </c>
      <c r="K92" s="266" t="s">
        <v>17</v>
      </c>
      <c r="L92" s="176"/>
    </row>
    <row r="93" spans="1:12" s="169" customFormat="1" ht="12" customHeight="1">
      <c r="A93" s="262">
        <v>2177</v>
      </c>
      <c r="B93" s="263" t="s">
        <v>341</v>
      </c>
      <c r="C93" s="264">
        <v>4.0999999999999996</v>
      </c>
      <c r="D93" s="265">
        <v>1000</v>
      </c>
      <c r="E93" s="266">
        <f>C93/D93</f>
        <v>4.0999999999999995E-3</v>
      </c>
      <c r="F93" s="264">
        <v>28.6</v>
      </c>
      <c r="G93" s="265">
        <v>10</v>
      </c>
      <c r="H93" s="266">
        <f t="shared" si="13"/>
        <v>2.8600000000000003</v>
      </c>
      <c r="I93" s="264">
        <v>0.05</v>
      </c>
      <c r="J93" s="265" t="s">
        <v>14</v>
      </c>
      <c r="K93" s="266" t="s">
        <v>17</v>
      </c>
      <c r="L93" s="176"/>
    </row>
    <row r="94" spans="1:12" s="169" customFormat="1" ht="12" customHeight="1">
      <c r="A94" s="262">
        <v>2178</v>
      </c>
      <c r="B94" s="263" t="s">
        <v>342</v>
      </c>
      <c r="C94" s="264">
        <v>30</v>
      </c>
      <c r="D94" s="265">
        <v>1000</v>
      </c>
      <c r="E94" s="266">
        <f>C94/D94</f>
        <v>0.03</v>
      </c>
      <c r="F94" s="264"/>
      <c r="G94" s="265"/>
      <c r="H94" s="266">
        <f>E94</f>
        <v>0.03</v>
      </c>
      <c r="I94" s="264">
        <v>0.05</v>
      </c>
      <c r="J94" s="265" t="s">
        <v>14</v>
      </c>
      <c r="K94" s="266" t="s">
        <v>17</v>
      </c>
      <c r="L94" s="176"/>
    </row>
    <row r="95" spans="1:12" s="169" customFormat="1" ht="12" customHeight="1" thickBot="1">
      <c r="A95" s="277">
        <v>2179</v>
      </c>
      <c r="B95" s="278" t="s">
        <v>349</v>
      </c>
      <c r="C95" s="279">
        <v>1.3</v>
      </c>
      <c r="D95" s="280">
        <v>1000</v>
      </c>
      <c r="E95" s="281">
        <v>1.2999999999999999E-3</v>
      </c>
      <c r="F95" s="282"/>
      <c r="G95" s="280"/>
      <c r="H95" s="281">
        <f>E95</f>
        <v>1.2999999999999999E-3</v>
      </c>
      <c r="I95" s="282">
        <v>0.05</v>
      </c>
      <c r="J95" s="280" t="s">
        <v>14</v>
      </c>
      <c r="K95" s="283" t="s">
        <v>16</v>
      </c>
      <c r="L95" s="176"/>
    </row>
    <row r="96" spans="1:12" s="169" customFormat="1" ht="12" customHeight="1" thickBot="1">
      <c r="A96" s="190"/>
      <c r="B96" s="191"/>
      <c r="C96" s="192"/>
      <c r="D96" s="192"/>
      <c r="E96" s="192"/>
      <c r="F96" s="192"/>
      <c r="G96" s="192"/>
      <c r="H96" s="192"/>
      <c r="I96" s="192"/>
      <c r="J96" s="192"/>
      <c r="K96" s="192"/>
      <c r="L96" s="176"/>
    </row>
    <row r="97" spans="1:12" s="169" customFormat="1" ht="15.75" customHeight="1" thickBot="1">
      <c r="A97" s="172"/>
      <c r="B97" s="139" t="s">
        <v>21</v>
      </c>
      <c r="C97" s="193"/>
      <c r="D97" s="193"/>
      <c r="E97" s="193"/>
      <c r="F97" s="193"/>
      <c r="G97" s="193"/>
      <c r="H97" s="193"/>
      <c r="I97" s="193"/>
      <c r="J97" s="193"/>
      <c r="K97" s="194"/>
      <c r="L97" s="176"/>
    </row>
    <row r="98" spans="1:12" ht="12" customHeight="1">
      <c r="A98" s="195">
        <v>2201</v>
      </c>
      <c r="B98" s="196" t="s">
        <v>255</v>
      </c>
      <c r="C98" s="197">
        <v>1.7</v>
      </c>
      <c r="D98" s="198">
        <v>1000</v>
      </c>
      <c r="E98" s="199">
        <f>C98/D98</f>
        <v>1.6999999999999999E-3</v>
      </c>
      <c r="F98" s="200">
        <v>0.13500000000000001</v>
      </c>
      <c r="G98" s="201">
        <v>10</v>
      </c>
      <c r="H98" s="202">
        <f>F98/G98</f>
        <v>1.3500000000000002E-2</v>
      </c>
      <c r="I98" s="197">
        <v>0.05</v>
      </c>
      <c r="J98" s="198" t="s">
        <v>14</v>
      </c>
      <c r="K98" s="203" t="s">
        <v>17</v>
      </c>
      <c r="L98" s="176"/>
    </row>
    <row r="99" spans="1:12" ht="12" customHeight="1">
      <c r="A99" s="160">
        <v>2202</v>
      </c>
      <c r="B99" s="204" t="s">
        <v>254</v>
      </c>
      <c r="C99" s="205">
        <v>0.92500000000000004</v>
      </c>
      <c r="D99" s="206">
        <v>1000</v>
      </c>
      <c r="E99" s="174">
        <f t="shared" ref="E99:E104" si="15">C99/D99</f>
        <v>9.2500000000000004E-4</v>
      </c>
      <c r="F99" s="207">
        <v>0.13500000000000001</v>
      </c>
      <c r="G99" s="206">
        <v>10</v>
      </c>
      <c r="H99" s="208">
        <f t="shared" ref="H99" si="16">F99/G99</f>
        <v>1.3500000000000002E-2</v>
      </c>
      <c r="I99" s="205">
        <v>0.05</v>
      </c>
      <c r="J99" s="206" t="s">
        <v>14</v>
      </c>
      <c r="K99" s="174" t="s">
        <v>17</v>
      </c>
      <c r="L99" s="176"/>
    </row>
    <row r="100" spans="1:12" s="169" customFormat="1" ht="12" customHeight="1">
      <c r="A100" s="160">
        <v>2203</v>
      </c>
      <c r="B100" s="210" t="s">
        <v>253</v>
      </c>
      <c r="C100" s="156">
        <v>0.3</v>
      </c>
      <c r="D100" s="154">
        <v>1000</v>
      </c>
      <c r="E100" s="157">
        <f t="shared" si="15"/>
        <v>2.9999999999999997E-4</v>
      </c>
      <c r="F100" s="158"/>
      <c r="G100" s="154"/>
      <c r="H100" s="155">
        <f>E100</f>
        <v>2.9999999999999997E-4</v>
      </c>
      <c r="I100" s="156">
        <v>0.05</v>
      </c>
      <c r="J100" s="154" t="s">
        <v>14</v>
      </c>
      <c r="K100" s="157" t="s">
        <v>17</v>
      </c>
      <c r="L100" s="176"/>
    </row>
    <row r="101" spans="1:12" s="169" customFormat="1" ht="12" customHeight="1">
      <c r="A101" s="160">
        <v>2204</v>
      </c>
      <c r="B101" s="211" t="s">
        <v>252</v>
      </c>
      <c r="C101" s="147">
        <v>3.4</v>
      </c>
      <c r="D101" s="145">
        <v>1000</v>
      </c>
      <c r="E101" s="148">
        <f t="shared" si="15"/>
        <v>3.3999999999999998E-3</v>
      </c>
      <c r="F101" s="149"/>
      <c r="G101" s="145"/>
      <c r="H101" s="146">
        <f>E101</f>
        <v>3.3999999999999998E-3</v>
      </c>
      <c r="I101" s="147">
        <v>0.05</v>
      </c>
      <c r="J101" s="145" t="s">
        <v>14</v>
      </c>
      <c r="K101" s="148" t="s">
        <v>16</v>
      </c>
      <c r="L101" s="176"/>
    </row>
    <row r="102" spans="1:12" s="169" customFormat="1" ht="12" customHeight="1">
      <c r="A102" s="160">
        <v>2205</v>
      </c>
      <c r="B102" s="212" t="s">
        <v>251</v>
      </c>
      <c r="C102" s="156">
        <v>0.68</v>
      </c>
      <c r="D102" s="154">
        <v>5000</v>
      </c>
      <c r="E102" s="157">
        <f t="shared" si="15"/>
        <v>1.36E-4</v>
      </c>
      <c r="F102" s="158">
        <v>0.3</v>
      </c>
      <c r="G102" s="154">
        <v>10</v>
      </c>
      <c r="H102" s="155">
        <f>F102/G102</f>
        <v>0.03</v>
      </c>
      <c r="I102" s="156">
        <v>0.05</v>
      </c>
      <c r="J102" s="154" t="s">
        <v>14</v>
      </c>
      <c r="K102" s="157" t="s">
        <v>16</v>
      </c>
      <c r="L102" s="176"/>
    </row>
    <row r="103" spans="1:12" ht="12" customHeight="1">
      <c r="A103" s="160">
        <v>2206</v>
      </c>
      <c r="B103" s="212" t="s">
        <v>250</v>
      </c>
      <c r="C103" s="156">
        <v>0.13400000000000001</v>
      </c>
      <c r="D103" s="154">
        <v>1000</v>
      </c>
      <c r="E103" s="157">
        <f t="shared" si="15"/>
        <v>1.34E-4</v>
      </c>
      <c r="F103" s="158">
        <v>6.7000000000000004E-2</v>
      </c>
      <c r="G103" s="154">
        <v>10</v>
      </c>
      <c r="H103" s="155">
        <f>F103/G103</f>
        <v>6.7000000000000002E-3</v>
      </c>
      <c r="I103" s="156">
        <v>0.05</v>
      </c>
      <c r="J103" s="154" t="s">
        <v>14</v>
      </c>
      <c r="K103" s="157" t="s">
        <v>16</v>
      </c>
      <c r="L103" s="176"/>
    </row>
    <row r="104" spans="1:12" s="169" customFormat="1" ht="12" customHeight="1" thickBot="1">
      <c r="A104" s="188">
        <v>2207</v>
      </c>
      <c r="B104" s="213" t="s">
        <v>249</v>
      </c>
      <c r="C104" s="167">
        <f>(5.3+1.6)/2</f>
        <v>3.45</v>
      </c>
      <c r="D104" s="165">
        <v>1000</v>
      </c>
      <c r="E104" s="168">
        <f t="shared" si="15"/>
        <v>3.4500000000000004E-3</v>
      </c>
      <c r="F104" s="164"/>
      <c r="G104" s="165"/>
      <c r="H104" s="166">
        <f>E104</f>
        <v>3.4500000000000004E-3</v>
      </c>
      <c r="I104" s="167">
        <v>0.05</v>
      </c>
      <c r="J104" s="165" t="s">
        <v>14</v>
      </c>
      <c r="K104" s="168" t="s">
        <v>17</v>
      </c>
      <c r="L104" s="176"/>
    </row>
    <row r="105" spans="1:12" ht="12" customHeight="1" thickBot="1">
      <c r="A105" s="169"/>
      <c r="B105" s="170"/>
      <c r="C105" s="171"/>
      <c r="D105" s="171"/>
      <c r="E105" s="171"/>
      <c r="F105" s="171"/>
      <c r="G105" s="171"/>
      <c r="H105" s="171"/>
      <c r="I105" s="171"/>
      <c r="J105" s="171"/>
      <c r="K105" s="171"/>
      <c r="L105" s="176"/>
    </row>
    <row r="106" spans="1:12" s="169" customFormat="1" ht="16.5" customHeight="1" thickBot="1">
      <c r="A106" s="172"/>
      <c r="B106" s="130" t="s">
        <v>22</v>
      </c>
      <c r="C106" s="193"/>
      <c r="D106" s="193"/>
      <c r="E106" s="193"/>
      <c r="F106" s="193"/>
      <c r="G106" s="193"/>
      <c r="H106" s="193"/>
      <c r="I106" s="193"/>
      <c r="J106" s="193"/>
      <c r="K106" s="194"/>
      <c r="L106" s="176"/>
    </row>
    <row r="107" spans="1:12" ht="12" customHeight="1">
      <c r="A107" s="214">
        <v>2301</v>
      </c>
      <c r="B107" s="196" t="s">
        <v>248</v>
      </c>
      <c r="C107" s="197">
        <v>0.08</v>
      </c>
      <c r="D107" s="198">
        <v>1000</v>
      </c>
      <c r="E107" s="203">
        <f>C107/D107</f>
        <v>8.0000000000000007E-5</v>
      </c>
      <c r="F107" s="197">
        <v>6.7999999999999996E-3</v>
      </c>
      <c r="G107" s="198">
        <v>10</v>
      </c>
      <c r="H107" s="203">
        <f>F107/G107</f>
        <v>6.7999999999999994E-4</v>
      </c>
      <c r="I107" s="197">
        <v>0.05</v>
      </c>
      <c r="J107" s="198" t="s">
        <v>14</v>
      </c>
      <c r="K107" s="203" t="s">
        <v>16</v>
      </c>
      <c r="L107" s="176"/>
    </row>
    <row r="108" spans="1:12" ht="12" customHeight="1">
      <c r="A108" s="160">
        <v>2302</v>
      </c>
      <c r="B108" s="173" t="s">
        <v>247</v>
      </c>
      <c r="C108" s="147">
        <v>0.05</v>
      </c>
      <c r="D108" s="145">
        <v>1000</v>
      </c>
      <c r="E108" s="148">
        <f>C108/D108</f>
        <v>5.0000000000000002E-5</v>
      </c>
      <c r="F108" s="147">
        <v>2.5000000000000001E-2</v>
      </c>
      <c r="G108" s="145">
        <v>10</v>
      </c>
      <c r="H108" s="148">
        <f>F108/G108</f>
        <v>2.5000000000000001E-3</v>
      </c>
      <c r="I108" s="147">
        <v>0.05</v>
      </c>
      <c r="J108" s="145" t="s">
        <v>14</v>
      </c>
      <c r="K108" s="148" t="s">
        <v>16</v>
      </c>
      <c r="L108" s="176"/>
    </row>
    <row r="109" spans="1:12" ht="12" customHeight="1" outlineLevel="3">
      <c r="A109" s="160">
        <v>2303</v>
      </c>
      <c r="B109" s="153" t="s">
        <v>246</v>
      </c>
      <c r="C109" s="158">
        <v>1.91</v>
      </c>
      <c r="D109" s="154">
        <v>1000</v>
      </c>
      <c r="E109" s="155">
        <f>C109/D109</f>
        <v>1.91E-3</v>
      </c>
      <c r="F109" s="156">
        <v>1</v>
      </c>
      <c r="G109" s="154">
        <v>10</v>
      </c>
      <c r="H109" s="157">
        <f>F109/G109</f>
        <v>0.1</v>
      </c>
      <c r="I109" s="158">
        <v>0.05</v>
      </c>
      <c r="J109" s="154" t="s">
        <v>14</v>
      </c>
      <c r="K109" s="157" t="s">
        <v>17</v>
      </c>
      <c r="L109" s="150"/>
    </row>
    <row r="110" spans="1:12" ht="12" customHeight="1" thickBot="1">
      <c r="A110" s="216">
        <v>2304</v>
      </c>
      <c r="B110" s="189" t="s">
        <v>245</v>
      </c>
      <c r="C110" s="164"/>
      <c r="D110" s="165"/>
      <c r="E110" s="166"/>
      <c r="F110" s="167">
        <v>0.69</v>
      </c>
      <c r="G110" s="165">
        <v>50</v>
      </c>
      <c r="H110" s="168">
        <f>F110/G110</f>
        <v>1.38E-2</v>
      </c>
      <c r="I110" s="164">
        <v>0.05</v>
      </c>
      <c r="J110" s="165" t="s">
        <v>14</v>
      </c>
      <c r="K110" s="168" t="s">
        <v>16</v>
      </c>
      <c r="L110" s="150"/>
    </row>
    <row r="111" spans="1:12" ht="12" customHeight="1">
      <c r="A111" s="169"/>
      <c r="B111" s="137"/>
      <c r="C111" s="217"/>
      <c r="D111" s="218"/>
      <c r="E111" s="219"/>
      <c r="F111" s="171"/>
      <c r="G111" s="171"/>
      <c r="H111" s="219"/>
      <c r="I111" s="218"/>
      <c r="J111" s="217"/>
      <c r="K111" s="217"/>
    </row>
    <row r="112" spans="1:12" ht="12" customHeight="1" thickBot="1">
      <c r="A112" s="169"/>
      <c r="B112" s="137"/>
      <c r="C112" s="217"/>
      <c r="D112" s="218"/>
      <c r="E112" s="219"/>
      <c r="F112" s="171"/>
      <c r="G112" s="171"/>
      <c r="H112" s="219"/>
      <c r="I112" s="218"/>
      <c r="J112" s="217"/>
      <c r="K112" s="217"/>
    </row>
    <row r="113" spans="1:12" ht="12" customHeight="1" thickBot="1">
      <c r="A113" s="169"/>
      <c r="B113" s="139" t="s">
        <v>383</v>
      </c>
      <c r="C113" s="193"/>
      <c r="D113" s="193"/>
      <c r="E113" s="193"/>
      <c r="F113" s="193"/>
      <c r="G113" s="193"/>
      <c r="H113" s="193"/>
      <c r="I113" s="193"/>
      <c r="J113" s="193"/>
      <c r="K113" s="194"/>
    </row>
    <row r="114" spans="1:12" ht="12" customHeight="1">
      <c r="A114" s="220">
        <v>2401</v>
      </c>
      <c r="B114" s="196" t="s">
        <v>244</v>
      </c>
      <c r="C114" s="197">
        <v>0.11</v>
      </c>
      <c r="D114" s="198">
        <v>1000</v>
      </c>
      <c r="E114" s="203">
        <f t="shared" ref="E114" si="17">C114/D114</f>
        <v>1.1E-4</v>
      </c>
      <c r="F114" s="197">
        <v>0.04</v>
      </c>
      <c r="G114" s="198">
        <v>10</v>
      </c>
      <c r="H114" s="203">
        <f>F114/G114</f>
        <v>4.0000000000000001E-3</v>
      </c>
      <c r="I114" s="197">
        <v>0.5</v>
      </c>
      <c r="J114" s="198" t="s">
        <v>18</v>
      </c>
      <c r="K114" s="203" t="s">
        <v>15</v>
      </c>
      <c r="L114" s="150"/>
    </row>
    <row r="115" spans="1:12" ht="17.100000000000001" customHeight="1">
      <c r="A115" s="160">
        <v>2402</v>
      </c>
      <c r="B115" s="175" t="s">
        <v>23</v>
      </c>
      <c r="C115" s="221">
        <v>295</v>
      </c>
      <c r="D115" s="154">
        <v>1000</v>
      </c>
      <c r="E115" s="222">
        <v>0.29499999999999998</v>
      </c>
      <c r="F115" s="221">
        <v>51</v>
      </c>
      <c r="G115" s="154">
        <v>50</v>
      </c>
      <c r="H115" s="158">
        <v>1.02</v>
      </c>
      <c r="I115" s="221">
        <v>0.05</v>
      </c>
      <c r="J115" s="154" t="s">
        <v>14</v>
      </c>
      <c r="K115" s="222" t="s">
        <v>17</v>
      </c>
      <c r="L115" s="150"/>
    </row>
    <row r="116" spans="1:12" ht="12" customHeight="1">
      <c r="A116" s="160">
        <v>2403</v>
      </c>
      <c r="B116" s="175" t="s">
        <v>24</v>
      </c>
      <c r="C116" s="221">
        <v>0.4</v>
      </c>
      <c r="D116" s="154">
        <v>5000</v>
      </c>
      <c r="E116" s="222">
        <f t="shared" ref="E116:E130" si="18">C116/D116</f>
        <v>8.0000000000000007E-5</v>
      </c>
      <c r="F116" s="221"/>
      <c r="G116" s="154"/>
      <c r="H116" s="222">
        <f>E116</f>
        <v>8.0000000000000007E-5</v>
      </c>
      <c r="I116" s="156">
        <v>1</v>
      </c>
      <c r="J116" s="154" t="s">
        <v>25</v>
      </c>
      <c r="K116" s="157" t="s">
        <v>16</v>
      </c>
      <c r="L116" s="231"/>
    </row>
    <row r="117" spans="1:12" ht="12" customHeight="1">
      <c r="A117" s="254">
        <v>2404</v>
      </c>
      <c r="B117" s="175" t="s">
        <v>354</v>
      </c>
      <c r="C117" s="221">
        <v>0.78</v>
      </c>
      <c r="D117" s="154">
        <v>1000</v>
      </c>
      <c r="E117" s="222">
        <f t="shared" si="18"/>
        <v>7.7999999999999999E-4</v>
      </c>
      <c r="F117" s="221">
        <v>0.1</v>
      </c>
      <c r="G117" s="154">
        <v>10</v>
      </c>
      <c r="H117" s="223">
        <f>F117/G117</f>
        <v>0.01</v>
      </c>
      <c r="I117" s="156">
        <v>0.15</v>
      </c>
      <c r="J117" s="158" t="s">
        <v>14</v>
      </c>
      <c r="K117" s="157" t="s">
        <v>16</v>
      </c>
      <c r="L117" s="176"/>
    </row>
    <row r="118" spans="1:12" ht="12" customHeight="1">
      <c r="A118" s="160">
        <v>2405</v>
      </c>
      <c r="B118" s="175" t="s">
        <v>26</v>
      </c>
      <c r="C118" s="221">
        <v>4.8099999999999996</v>
      </c>
      <c r="D118" s="154">
        <v>1000</v>
      </c>
      <c r="E118" s="222">
        <v>4.7999999999999996E-3</v>
      </c>
      <c r="F118" s="221"/>
      <c r="G118" s="154"/>
      <c r="H118" s="223">
        <v>4.7999999999999996E-3</v>
      </c>
      <c r="I118" s="156">
        <v>0.05</v>
      </c>
      <c r="J118" s="158" t="s">
        <v>14</v>
      </c>
      <c r="K118" s="157" t="s">
        <v>16</v>
      </c>
      <c r="L118" s="176"/>
    </row>
    <row r="119" spans="1:12" ht="12" customHeight="1">
      <c r="A119" s="160">
        <v>2406</v>
      </c>
      <c r="B119" s="210" t="s">
        <v>27</v>
      </c>
      <c r="C119" s="221">
        <v>35</v>
      </c>
      <c r="D119" s="154">
        <v>5000</v>
      </c>
      <c r="E119" s="222">
        <f t="shared" si="18"/>
        <v>7.0000000000000001E-3</v>
      </c>
      <c r="F119" s="221"/>
      <c r="G119" s="154"/>
      <c r="H119" s="223">
        <f>E119</f>
        <v>7.0000000000000001E-3</v>
      </c>
      <c r="I119" s="156">
        <v>1</v>
      </c>
      <c r="J119" s="158" t="s">
        <v>25</v>
      </c>
      <c r="K119" s="157" t="s">
        <v>16</v>
      </c>
      <c r="L119" s="177"/>
    </row>
    <row r="120" spans="1:12" ht="12" customHeight="1">
      <c r="A120" s="160">
        <v>2407</v>
      </c>
      <c r="B120" s="175" t="s">
        <v>28</v>
      </c>
      <c r="C120" s="221">
        <v>2</v>
      </c>
      <c r="D120" s="154">
        <v>1000</v>
      </c>
      <c r="E120" s="222">
        <f t="shared" si="18"/>
        <v>2E-3</v>
      </c>
      <c r="F120" s="221"/>
      <c r="G120" s="154"/>
      <c r="H120" s="223">
        <f>E120</f>
        <v>2E-3</v>
      </c>
      <c r="I120" s="156">
        <v>0.05</v>
      </c>
      <c r="J120" s="158" t="s">
        <v>14</v>
      </c>
      <c r="K120" s="157" t="s">
        <v>16</v>
      </c>
      <c r="L120" s="176"/>
    </row>
    <row r="121" spans="1:12" s="169" customFormat="1" ht="12" customHeight="1">
      <c r="A121" s="160">
        <v>2408</v>
      </c>
      <c r="B121" s="175" t="s">
        <v>29</v>
      </c>
      <c r="C121" s="221">
        <v>0.375</v>
      </c>
      <c r="D121" s="154">
        <v>1000</v>
      </c>
      <c r="E121" s="222">
        <f t="shared" si="18"/>
        <v>3.7500000000000001E-4</v>
      </c>
      <c r="F121" s="221">
        <v>2.23E-2</v>
      </c>
      <c r="G121" s="154">
        <v>10</v>
      </c>
      <c r="H121" s="223">
        <f>F121/G121</f>
        <v>2.2300000000000002E-3</v>
      </c>
      <c r="I121" s="156">
        <v>0.05</v>
      </c>
      <c r="J121" s="154" t="s">
        <v>14</v>
      </c>
      <c r="K121" s="222" t="s">
        <v>16</v>
      </c>
      <c r="L121" s="177"/>
    </row>
    <row r="122" spans="1:12" ht="12" customHeight="1">
      <c r="A122" s="160">
        <v>2410</v>
      </c>
      <c r="B122" s="175" t="s">
        <v>243</v>
      </c>
      <c r="C122" s="221">
        <v>4.8000000000000001E-2</v>
      </c>
      <c r="D122" s="154">
        <v>1000</v>
      </c>
      <c r="E122" s="222">
        <f t="shared" si="18"/>
        <v>4.8000000000000001E-5</v>
      </c>
      <c r="F122" s="221">
        <v>1.1999999999999999E-3</v>
      </c>
      <c r="G122" s="154">
        <v>10</v>
      </c>
      <c r="H122" s="223">
        <f t="shared" ref="H122" si="19">F122/G122</f>
        <v>1.1999999999999999E-4</v>
      </c>
      <c r="I122" s="156">
        <v>0.5</v>
      </c>
      <c r="J122" s="154" t="s">
        <v>18</v>
      </c>
      <c r="K122" s="222" t="s">
        <v>16</v>
      </c>
      <c r="L122" s="177"/>
    </row>
    <row r="123" spans="1:12" s="169" customFormat="1" ht="12" customHeight="1">
      <c r="A123" s="160">
        <v>2411</v>
      </c>
      <c r="B123" s="175" t="s">
        <v>242</v>
      </c>
      <c r="C123" s="221">
        <v>0.16</v>
      </c>
      <c r="D123" s="154">
        <v>1000</v>
      </c>
      <c r="E123" s="222">
        <f t="shared" si="18"/>
        <v>1.6000000000000001E-4</v>
      </c>
      <c r="F123" s="221">
        <v>0.03</v>
      </c>
      <c r="G123" s="154">
        <v>10</v>
      </c>
      <c r="H123" s="223">
        <f>F123/G123</f>
        <v>3.0000000000000001E-3</v>
      </c>
      <c r="I123" s="156">
        <v>0.5</v>
      </c>
      <c r="J123" s="154" t="s">
        <v>18</v>
      </c>
      <c r="K123" s="222" t="s">
        <v>16</v>
      </c>
      <c r="L123" s="176"/>
    </row>
    <row r="124" spans="1:12" s="169" customFormat="1" ht="12" customHeight="1">
      <c r="A124" s="160">
        <v>2412</v>
      </c>
      <c r="B124" s="175" t="s">
        <v>30</v>
      </c>
      <c r="C124" s="221">
        <v>0.15</v>
      </c>
      <c r="D124" s="154">
        <v>1000</v>
      </c>
      <c r="E124" s="222">
        <f t="shared" si="18"/>
        <v>1.4999999999999999E-4</v>
      </c>
      <c r="F124" s="221"/>
      <c r="G124" s="154"/>
      <c r="H124" s="223">
        <f>E124</f>
        <v>1.4999999999999999E-4</v>
      </c>
      <c r="I124" s="156">
        <v>0.05</v>
      </c>
      <c r="J124" s="158" t="s">
        <v>14</v>
      </c>
      <c r="K124" s="157" t="s">
        <v>16</v>
      </c>
      <c r="L124" s="176"/>
    </row>
    <row r="125" spans="1:12" ht="12" customHeight="1">
      <c r="A125" s="160">
        <v>2413</v>
      </c>
      <c r="B125" s="175" t="s">
        <v>31</v>
      </c>
      <c r="C125" s="221">
        <v>15.4</v>
      </c>
      <c r="D125" s="154">
        <v>5000</v>
      </c>
      <c r="E125" s="222">
        <f t="shared" si="18"/>
        <v>3.0800000000000003E-3</v>
      </c>
      <c r="F125" s="221"/>
      <c r="G125" s="154"/>
      <c r="H125" s="223">
        <f>E125</f>
        <v>3.0800000000000003E-3</v>
      </c>
      <c r="I125" s="156">
        <v>0.05</v>
      </c>
      <c r="J125" s="158" t="s">
        <v>14</v>
      </c>
      <c r="K125" s="157" t="s">
        <v>15</v>
      </c>
      <c r="L125" s="176"/>
    </row>
    <row r="126" spans="1:12" ht="12" customHeight="1">
      <c r="A126" s="160">
        <v>2414</v>
      </c>
      <c r="B126" s="210" t="s">
        <v>32</v>
      </c>
      <c r="C126" s="221">
        <v>1.1000000000000001</v>
      </c>
      <c r="D126" s="154">
        <v>1000</v>
      </c>
      <c r="E126" s="222">
        <f t="shared" si="18"/>
        <v>1.1000000000000001E-3</v>
      </c>
      <c r="F126" s="221">
        <v>8.9999999999999993E-3</v>
      </c>
      <c r="G126" s="154">
        <v>10</v>
      </c>
      <c r="H126" s="223">
        <f>F126/G126</f>
        <v>8.9999999999999998E-4</v>
      </c>
      <c r="I126" s="156">
        <v>0.05</v>
      </c>
      <c r="J126" s="154" t="s">
        <v>14</v>
      </c>
      <c r="K126" s="222" t="s">
        <v>16</v>
      </c>
      <c r="L126" s="176" t="s">
        <v>358</v>
      </c>
    </row>
    <row r="127" spans="1:12" ht="12" customHeight="1">
      <c r="A127" s="160">
        <v>2415</v>
      </c>
      <c r="B127" s="175" t="s">
        <v>33</v>
      </c>
      <c r="C127" s="221">
        <v>24.8</v>
      </c>
      <c r="D127" s="154">
        <v>1000</v>
      </c>
      <c r="E127" s="222">
        <f t="shared" si="18"/>
        <v>2.4799999999999999E-2</v>
      </c>
      <c r="F127" s="221">
        <v>0.09</v>
      </c>
      <c r="G127" s="154">
        <v>50</v>
      </c>
      <c r="H127" s="223">
        <f>F127/G127</f>
        <v>1.8E-3</v>
      </c>
      <c r="I127" s="156">
        <v>0.05</v>
      </c>
      <c r="J127" s="154" t="s">
        <v>14</v>
      </c>
      <c r="K127" s="222" t="s">
        <v>17</v>
      </c>
      <c r="L127" s="176"/>
    </row>
    <row r="128" spans="1:12" ht="12" customHeight="1">
      <c r="A128" s="160">
        <v>2416</v>
      </c>
      <c r="B128" s="175" t="s">
        <v>34</v>
      </c>
      <c r="C128" s="221">
        <v>36.5</v>
      </c>
      <c r="D128" s="154">
        <v>5000</v>
      </c>
      <c r="E128" s="222">
        <f t="shared" si="18"/>
        <v>7.3000000000000001E-3</v>
      </c>
      <c r="F128" s="221"/>
      <c r="G128" s="154"/>
      <c r="H128" s="223">
        <f t="shared" ref="H128" si="20">E128</f>
        <v>7.3000000000000001E-3</v>
      </c>
      <c r="I128" s="156">
        <v>1</v>
      </c>
      <c r="J128" s="158" t="s">
        <v>16</v>
      </c>
      <c r="K128" s="157" t="s">
        <v>16</v>
      </c>
      <c r="L128" s="176"/>
    </row>
    <row r="129" spans="1:12" ht="12" customHeight="1">
      <c r="A129" s="160">
        <v>2418</v>
      </c>
      <c r="B129" s="224" t="s">
        <v>36</v>
      </c>
      <c r="C129" s="221">
        <v>1.4E-3</v>
      </c>
      <c r="D129" s="154">
        <v>1000</v>
      </c>
      <c r="E129" s="222">
        <f t="shared" si="18"/>
        <v>1.3999999999999999E-6</v>
      </c>
      <c r="F129" s="221">
        <v>6.8999999999999997E-4</v>
      </c>
      <c r="G129" s="154">
        <v>10</v>
      </c>
      <c r="H129" s="223">
        <f>F129/G129</f>
        <v>6.8999999999999997E-5</v>
      </c>
      <c r="I129" s="156">
        <v>0.5</v>
      </c>
      <c r="J129" s="158" t="s">
        <v>18</v>
      </c>
      <c r="K129" s="157" t="s">
        <v>16</v>
      </c>
      <c r="L129" s="176"/>
    </row>
    <row r="130" spans="1:12" ht="12" customHeight="1">
      <c r="A130" s="160">
        <v>2419</v>
      </c>
      <c r="B130" s="224" t="s">
        <v>108</v>
      </c>
      <c r="C130" s="221">
        <v>291</v>
      </c>
      <c r="D130" s="154">
        <v>1000</v>
      </c>
      <c r="E130" s="222">
        <f t="shared" si="18"/>
        <v>0.29099999999999998</v>
      </c>
      <c r="F130" s="221">
        <v>9.43</v>
      </c>
      <c r="G130" s="154">
        <v>10</v>
      </c>
      <c r="H130" s="223">
        <f>+F130/G130</f>
        <v>0.94299999999999995</v>
      </c>
      <c r="I130" s="156">
        <v>0.05</v>
      </c>
      <c r="J130" s="158" t="s">
        <v>14</v>
      </c>
      <c r="K130" s="157" t="s">
        <v>16</v>
      </c>
      <c r="L130" s="176"/>
    </row>
    <row r="131" spans="1:12" ht="12" customHeight="1">
      <c r="A131" s="160">
        <v>2420</v>
      </c>
      <c r="B131" s="175" t="s">
        <v>240</v>
      </c>
      <c r="C131" s="225">
        <v>24.1</v>
      </c>
      <c r="D131" s="183">
        <v>1000</v>
      </c>
      <c r="E131" s="226">
        <f>C131/D131</f>
        <v>2.41E-2</v>
      </c>
      <c r="F131" s="156"/>
      <c r="G131" s="154"/>
      <c r="H131" s="227">
        <f>E131</f>
        <v>2.41E-2</v>
      </c>
      <c r="I131" s="185">
        <v>0.05</v>
      </c>
      <c r="J131" s="182" t="s">
        <v>14</v>
      </c>
      <c r="K131" s="157" t="s">
        <v>16</v>
      </c>
      <c r="L131" s="176"/>
    </row>
    <row r="132" spans="1:12" ht="12" customHeight="1">
      <c r="A132" s="160">
        <v>2421</v>
      </c>
      <c r="B132" s="224" t="s">
        <v>239</v>
      </c>
      <c r="C132" s="225">
        <v>2.7E-2</v>
      </c>
      <c r="D132" s="183">
        <v>1000</v>
      </c>
      <c r="E132" s="226">
        <f>C132/D132</f>
        <v>2.6999999999999999E-5</v>
      </c>
      <c r="F132" s="156">
        <v>8.5000000000000006E-3</v>
      </c>
      <c r="G132" s="154">
        <v>50</v>
      </c>
      <c r="H132" s="223">
        <f>F132/G132</f>
        <v>1.7000000000000001E-4</v>
      </c>
      <c r="I132" s="185">
        <v>0.05</v>
      </c>
      <c r="J132" s="182" t="s">
        <v>14</v>
      </c>
      <c r="K132" s="157" t="s">
        <v>16</v>
      </c>
      <c r="L132" s="176"/>
    </row>
    <row r="133" spans="1:12" ht="12" customHeight="1" thickBot="1">
      <c r="A133" s="188">
        <v>2422</v>
      </c>
      <c r="B133" s="228" t="s">
        <v>238</v>
      </c>
      <c r="C133" s="167">
        <v>100</v>
      </c>
      <c r="D133" s="165">
        <v>1000</v>
      </c>
      <c r="E133" s="229">
        <f>C133/D133</f>
        <v>0.1</v>
      </c>
      <c r="F133" s="167"/>
      <c r="G133" s="165"/>
      <c r="H133" s="230">
        <v>0.1</v>
      </c>
      <c r="I133" s="167">
        <v>0.05</v>
      </c>
      <c r="J133" s="164" t="s">
        <v>14</v>
      </c>
      <c r="K133" s="168" t="s">
        <v>16</v>
      </c>
      <c r="L133" s="176"/>
    </row>
    <row r="134" spans="1:12" s="169" customFormat="1" ht="12" customHeight="1">
      <c r="B134" s="123"/>
      <c r="C134" s="124"/>
      <c r="D134" s="124"/>
      <c r="E134" s="124"/>
      <c r="F134" s="124"/>
      <c r="G134" s="124"/>
      <c r="H134" s="124"/>
      <c r="I134" s="124"/>
      <c r="J134" s="124"/>
      <c r="K134" s="124"/>
      <c r="L134" s="176"/>
    </row>
    <row r="135" spans="1:12" ht="12" customHeight="1">
      <c r="A135" s="169"/>
    </row>
    <row r="136" spans="1:12" ht="12" customHeight="1" thickBot="1">
      <c r="A136" s="169"/>
      <c r="B136" s="137"/>
      <c r="C136" s="217"/>
      <c r="D136" s="218"/>
      <c r="E136" s="219"/>
      <c r="F136" s="171"/>
      <c r="G136" s="171"/>
      <c r="H136" s="219"/>
      <c r="I136" s="218"/>
      <c r="J136" s="217"/>
      <c r="K136" s="217"/>
      <c r="L136" s="176"/>
    </row>
    <row r="137" spans="1:12" ht="16.5" customHeight="1" thickBot="1">
      <c r="A137" s="169"/>
      <c r="B137" s="139" t="s">
        <v>384</v>
      </c>
      <c r="C137" s="140"/>
      <c r="D137" s="140"/>
      <c r="E137" s="140"/>
      <c r="F137" s="140"/>
      <c r="G137" s="140"/>
      <c r="H137" s="140"/>
      <c r="I137" s="140"/>
      <c r="J137" s="140"/>
      <c r="K137" s="141"/>
      <c r="L137" s="176"/>
    </row>
    <row r="138" spans="1:12" ht="12" customHeight="1">
      <c r="A138" s="160">
        <v>2502</v>
      </c>
      <c r="B138" s="175" t="s">
        <v>356</v>
      </c>
      <c r="C138" s="221">
        <v>100</v>
      </c>
      <c r="D138" s="154">
        <v>1000</v>
      </c>
      <c r="E138" s="222">
        <v>0.1</v>
      </c>
      <c r="F138" s="223">
        <v>100</v>
      </c>
      <c r="G138" s="154">
        <v>10</v>
      </c>
      <c r="H138" s="223">
        <v>10</v>
      </c>
      <c r="I138" s="156">
        <v>1</v>
      </c>
      <c r="J138" s="154" t="s">
        <v>25</v>
      </c>
      <c r="K138" s="222" t="s">
        <v>16</v>
      </c>
      <c r="L138" s="176"/>
    </row>
    <row r="139" spans="1:12" ht="12" customHeight="1">
      <c r="A139" s="254">
        <v>2503</v>
      </c>
      <c r="B139" s="175" t="s">
        <v>357</v>
      </c>
      <c r="C139" s="221">
        <v>885</v>
      </c>
      <c r="D139" s="154">
        <v>5000</v>
      </c>
      <c r="E139" s="222">
        <f t="shared" ref="E139:E148" si="21">C139/D139</f>
        <v>0.17699999999999999</v>
      </c>
      <c r="F139" s="223"/>
      <c r="G139" s="154"/>
      <c r="H139" s="223">
        <f>E139</f>
        <v>0.17699999999999999</v>
      </c>
      <c r="I139" s="156">
        <v>0.05</v>
      </c>
      <c r="J139" s="154" t="s">
        <v>14</v>
      </c>
      <c r="K139" s="222" t="s">
        <v>17</v>
      </c>
      <c r="L139" s="176"/>
    </row>
    <row r="140" spans="1:12" ht="12" customHeight="1" outlineLevel="1">
      <c r="A140" s="160">
        <v>2504</v>
      </c>
      <c r="B140" s="175" t="s">
        <v>37</v>
      </c>
      <c r="C140" s="221">
        <v>160</v>
      </c>
      <c r="D140" s="154">
        <v>1000</v>
      </c>
      <c r="E140" s="222">
        <f t="shared" si="21"/>
        <v>0.16</v>
      </c>
      <c r="F140" s="223"/>
      <c r="G140" s="154"/>
      <c r="H140" s="223">
        <v>0.16</v>
      </c>
      <c r="I140" s="156">
        <v>0.05</v>
      </c>
      <c r="J140" s="154" t="s">
        <v>35</v>
      </c>
      <c r="K140" s="222" t="s">
        <v>35</v>
      </c>
      <c r="L140" s="176"/>
    </row>
    <row r="141" spans="1:12" ht="12" customHeight="1" outlineLevel="1">
      <c r="A141" s="160">
        <v>2505</v>
      </c>
      <c r="B141" s="175" t="s">
        <v>38</v>
      </c>
      <c r="C141" s="221">
        <v>100</v>
      </c>
      <c r="D141" s="154">
        <v>1000</v>
      </c>
      <c r="E141" s="222">
        <f>C141/D141</f>
        <v>0.1</v>
      </c>
      <c r="F141" s="223">
        <v>100</v>
      </c>
      <c r="G141" s="154">
        <v>50</v>
      </c>
      <c r="H141" s="223">
        <f>F141/G141</f>
        <v>2</v>
      </c>
      <c r="I141" s="156">
        <v>1</v>
      </c>
      <c r="J141" s="154" t="s">
        <v>35</v>
      </c>
      <c r="K141" s="222" t="s">
        <v>35</v>
      </c>
      <c r="L141" s="176" t="s">
        <v>361</v>
      </c>
    </row>
    <row r="142" spans="1:12" ht="12" customHeight="1" outlineLevel="1">
      <c r="A142" s="160">
        <v>2506</v>
      </c>
      <c r="B142" s="175" t="s">
        <v>39</v>
      </c>
      <c r="C142" s="221">
        <v>825</v>
      </c>
      <c r="D142" s="154">
        <v>1000</v>
      </c>
      <c r="E142" s="222">
        <f t="shared" si="21"/>
        <v>0.82499999999999996</v>
      </c>
      <c r="F142" s="223">
        <v>80</v>
      </c>
      <c r="G142" s="154">
        <v>50</v>
      </c>
      <c r="H142" s="223">
        <f>F142/G142</f>
        <v>1.6</v>
      </c>
      <c r="I142" s="156">
        <v>0.05</v>
      </c>
      <c r="J142" s="154" t="s">
        <v>14</v>
      </c>
      <c r="K142" s="222" t="s">
        <v>17</v>
      </c>
      <c r="L142" s="176"/>
    </row>
    <row r="143" spans="1:12" ht="12" customHeight="1">
      <c r="A143" s="232">
        <v>2507</v>
      </c>
      <c r="B143" s="175" t="s">
        <v>237</v>
      </c>
      <c r="C143" s="221">
        <v>40</v>
      </c>
      <c r="D143" s="154">
        <v>1000</v>
      </c>
      <c r="E143" s="222">
        <f t="shared" si="21"/>
        <v>0.04</v>
      </c>
      <c r="F143" s="223">
        <v>12</v>
      </c>
      <c r="G143" s="154">
        <v>10</v>
      </c>
      <c r="H143" s="223">
        <f t="shared" ref="H143:H150" si="22">F143/G143</f>
        <v>1.2</v>
      </c>
      <c r="I143" s="156">
        <v>1</v>
      </c>
      <c r="J143" s="154" t="s">
        <v>25</v>
      </c>
      <c r="K143" s="222" t="s">
        <v>15</v>
      </c>
      <c r="L143" s="176"/>
    </row>
    <row r="144" spans="1:12" ht="12" customHeight="1" outlineLevel="1">
      <c r="A144" s="232">
        <v>2508</v>
      </c>
      <c r="B144" s="175" t="s">
        <v>236</v>
      </c>
      <c r="C144" s="221">
        <v>100</v>
      </c>
      <c r="D144" s="154">
        <v>1000</v>
      </c>
      <c r="E144" s="222">
        <f t="shared" si="21"/>
        <v>0.1</v>
      </c>
      <c r="F144" s="223">
        <v>5.8</v>
      </c>
      <c r="G144" s="154">
        <v>10</v>
      </c>
      <c r="H144" s="223">
        <f t="shared" si="22"/>
        <v>0.57999999999999996</v>
      </c>
      <c r="I144" s="156">
        <v>1</v>
      </c>
      <c r="J144" s="154" t="s">
        <v>25</v>
      </c>
      <c r="K144" s="222" t="s">
        <v>15</v>
      </c>
      <c r="L144" s="176"/>
    </row>
    <row r="145" spans="1:12" ht="12" customHeight="1">
      <c r="A145" s="160">
        <v>2509</v>
      </c>
      <c r="B145" s="175" t="s">
        <v>40</v>
      </c>
      <c r="C145" s="221">
        <v>494</v>
      </c>
      <c r="D145" s="154">
        <v>1000</v>
      </c>
      <c r="E145" s="222">
        <f t="shared" si="21"/>
        <v>0.49399999999999999</v>
      </c>
      <c r="F145" s="223">
        <v>64</v>
      </c>
      <c r="G145" s="154">
        <v>50</v>
      </c>
      <c r="H145" s="223">
        <f t="shared" si="22"/>
        <v>1.28</v>
      </c>
      <c r="I145" s="156">
        <v>0.05</v>
      </c>
      <c r="J145" s="154" t="s">
        <v>14</v>
      </c>
      <c r="K145" s="222" t="s">
        <v>15</v>
      </c>
      <c r="L145" s="176"/>
    </row>
    <row r="146" spans="1:12" ht="12" customHeight="1" outlineLevel="1">
      <c r="A146" s="160">
        <v>2510</v>
      </c>
      <c r="B146" s="175" t="s">
        <v>235</v>
      </c>
      <c r="C146" s="221">
        <v>100</v>
      </c>
      <c r="D146" s="154">
        <v>1000</v>
      </c>
      <c r="E146" s="222">
        <f t="shared" si="21"/>
        <v>0.1</v>
      </c>
      <c r="F146" s="223">
        <v>100</v>
      </c>
      <c r="G146" s="154">
        <v>10</v>
      </c>
      <c r="H146" s="223">
        <f t="shared" si="22"/>
        <v>10</v>
      </c>
      <c r="I146" s="156">
        <v>0.05</v>
      </c>
      <c r="J146" s="154" t="s">
        <v>14</v>
      </c>
      <c r="K146" s="222" t="s">
        <v>17</v>
      </c>
      <c r="L146" s="176"/>
    </row>
    <row r="147" spans="1:12" ht="12" customHeight="1" outlineLevel="1">
      <c r="A147" s="160">
        <v>2511</v>
      </c>
      <c r="B147" s="175" t="s">
        <v>41</v>
      </c>
      <c r="C147" s="221">
        <v>121</v>
      </c>
      <c r="D147" s="154">
        <v>1000</v>
      </c>
      <c r="E147" s="222">
        <f t="shared" si="21"/>
        <v>0.121</v>
      </c>
      <c r="F147" s="223">
        <v>22</v>
      </c>
      <c r="G147" s="154">
        <v>50</v>
      </c>
      <c r="H147" s="223">
        <f t="shared" si="22"/>
        <v>0.44</v>
      </c>
      <c r="I147" s="156">
        <v>0.5</v>
      </c>
      <c r="J147" s="154" t="s">
        <v>18</v>
      </c>
      <c r="K147" s="222" t="s">
        <v>15</v>
      </c>
      <c r="L147" s="176"/>
    </row>
    <row r="148" spans="1:12" ht="12" customHeight="1" outlineLevel="1">
      <c r="A148" s="160">
        <v>2512</v>
      </c>
      <c r="B148" s="175" t="s">
        <v>234</v>
      </c>
      <c r="C148" s="221">
        <v>650</v>
      </c>
      <c r="D148" s="154">
        <v>1000</v>
      </c>
      <c r="E148" s="222">
        <f t="shared" si="21"/>
        <v>0.65</v>
      </c>
      <c r="F148" s="223">
        <v>25</v>
      </c>
      <c r="G148" s="154">
        <v>50</v>
      </c>
      <c r="H148" s="223">
        <f t="shared" si="22"/>
        <v>0.5</v>
      </c>
      <c r="I148" s="156">
        <v>1</v>
      </c>
      <c r="J148" s="154" t="s">
        <v>25</v>
      </c>
      <c r="K148" s="222" t="s">
        <v>15</v>
      </c>
      <c r="L148" s="176"/>
    </row>
    <row r="149" spans="1:12" ht="12" customHeight="1">
      <c r="A149" s="160">
        <v>2513</v>
      </c>
      <c r="B149" s="175" t="s">
        <v>42</v>
      </c>
      <c r="C149" s="221">
        <v>5.5</v>
      </c>
      <c r="D149" s="154">
        <v>1000</v>
      </c>
      <c r="E149" s="222">
        <f>C149/D149</f>
        <v>5.4999999999999997E-3</v>
      </c>
      <c r="F149" s="223">
        <v>0.66</v>
      </c>
      <c r="G149" s="154">
        <v>10</v>
      </c>
      <c r="H149" s="223">
        <f t="shared" si="22"/>
        <v>6.6000000000000003E-2</v>
      </c>
      <c r="I149" s="156">
        <v>0.05</v>
      </c>
      <c r="J149" s="154" t="s">
        <v>14</v>
      </c>
      <c r="K149" s="222" t="s">
        <v>15</v>
      </c>
      <c r="L149" s="176"/>
    </row>
    <row r="150" spans="1:12" s="169" customFormat="1" ht="12" customHeight="1">
      <c r="A150" s="160">
        <v>2514</v>
      </c>
      <c r="B150" s="175" t="s">
        <v>233</v>
      </c>
      <c r="C150" s="221">
        <v>1000</v>
      </c>
      <c r="D150" s="154">
        <v>1000</v>
      </c>
      <c r="E150" s="222">
        <f>C150/D150</f>
        <v>1</v>
      </c>
      <c r="F150" s="223">
        <v>423</v>
      </c>
      <c r="G150" s="154">
        <v>10</v>
      </c>
      <c r="H150" s="223">
        <f t="shared" si="22"/>
        <v>42.3</v>
      </c>
      <c r="I150" s="156">
        <v>0.5</v>
      </c>
      <c r="J150" s="154" t="s">
        <v>18</v>
      </c>
      <c r="K150" s="222" t="s">
        <v>15</v>
      </c>
      <c r="L150" s="176" t="s">
        <v>364</v>
      </c>
    </row>
    <row r="151" spans="1:12" s="169" customFormat="1" ht="12" customHeight="1">
      <c r="A151" s="160">
        <v>2515</v>
      </c>
      <c r="B151" s="175" t="s">
        <v>43</v>
      </c>
      <c r="C151" s="233"/>
      <c r="D151" s="234"/>
      <c r="E151" s="235">
        <v>10</v>
      </c>
      <c r="F151" s="236"/>
      <c r="G151" s="234"/>
      <c r="H151" s="236">
        <v>10</v>
      </c>
      <c r="I151" s="237">
        <v>1</v>
      </c>
      <c r="J151" s="234" t="s">
        <v>35</v>
      </c>
      <c r="K151" s="235" t="s">
        <v>35</v>
      </c>
      <c r="L151" s="176"/>
    </row>
    <row r="152" spans="1:12" ht="12" customHeight="1">
      <c r="A152" s="160">
        <v>2516</v>
      </c>
      <c r="B152" s="175" t="s">
        <v>44</v>
      </c>
      <c r="C152" s="221"/>
      <c r="D152" s="154"/>
      <c r="E152" s="222">
        <v>10</v>
      </c>
      <c r="F152" s="223"/>
      <c r="G152" s="154"/>
      <c r="H152" s="223">
        <v>10</v>
      </c>
      <c r="I152" s="156">
        <v>0.05</v>
      </c>
      <c r="J152" s="154" t="s">
        <v>35</v>
      </c>
      <c r="K152" s="222" t="s">
        <v>35</v>
      </c>
      <c r="L152" s="176"/>
    </row>
    <row r="153" spans="1:12" ht="12" customHeight="1">
      <c r="A153" s="160">
        <v>2517</v>
      </c>
      <c r="B153" s="238" t="s">
        <v>232</v>
      </c>
      <c r="C153" s="221">
        <v>100</v>
      </c>
      <c r="D153" s="154">
        <v>1000</v>
      </c>
      <c r="E153" s="222">
        <f t="shared" ref="E153:E155" si="23">C153/D153</f>
        <v>0.1</v>
      </c>
      <c r="F153" s="223"/>
      <c r="G153" s="154"/>
      <c r="H153" s="223">
        <f t="shared" ref="H153:H154" si="24">E153</f>
        <v>0.1</v>
      </c>
      <c r="I153" s="156">
        <v>0.05</v>
      </c>
      <c r="J153" s="154" t="s">
        <v>14</v>
      </c>
      <c r="K153" s="222" t="s">
        <v>17</v>
      </c>
      <c r="L153" s="176"/>
    </row>
    <row r="154" spans="1:12" s="169" customFormat="1" ht="12" customHeight="1">
      <c r="A154" s="160">
        <v>2518</v>
      </c>
      <c r="B154" s="238" t="s">
        <v>231</v>
      </c>
      <c r="C154" s="221">
        <v>100</v>
      </c>
      <c r="D154" s="154">
        <v>1000</v>
      </c>
      <c r="E154" s="222">
        <f t="shared" si="23"/>
        <v>0.1</v>
      </c>
      <c r="F154" s="223"/>
      <c r="G154" s="154"/>
      <c r="H154" s="223">
        <f t="shared" si="24"/>
        <v>0.1</v>
      </c>
      <c r="I154" s="156">
        <v>0.05</v>
      </c>
      <c r="J154" s="154" t="s">
        <v>14</v>
      </c>
      <c r="K154" s="222" t="s">
        <v>17</v>
      </c>
      <c r="L154" s="176"/>
    </row>
    <row r="155" spans="1:12" s="169" customFormat="1" ht="12" customHeight="1">
      <c r="A155" s="160">
        <v>2519</v>
      </c>
      <c r="B155" s="239" t="s">
        <v>230</v>
      </c>
      <c r="C155" s="221">
        <v>3.6</v>
      </c>
      <c r="D155" s="154">
        <v>1000</v>
      </c>
      <c r="E155" s="222">
        <f t="shared" si="23"/>
        <v>3.5999999999999999E-3</v>
      </c>
      <c r="F155" s="223">
        <v>0.47</v>
      </c>
      <c r="G155" s="154">
        <v>10</v>
      </c>
      <c r="H155" s="223">
        <f>F155/G155</f>
        <v>4.7E-2</v>
      </c>
      <c r="I155" s="156">
        <v>0.05</v>
      </c>
      <c r="J155" s="154" t="s">
        <v>14</v>
      </c>
      <c r="K155" s="222" t="s">
        <v>16</v>
      </c>
      <c r="L155" s="176"/>
    </row>
    <row r="156" spans="1:12" ht="12" customHeight="1">
      <c r="A156" s="254">
        <v>2520</v>
      </c>
      <c r="B156" s="239" t="s">
        <v>359</v>
      </c>
      <c r="C156" s="221">
        <v>100</v>
      </c>
      <c r="D156" s="154">
        <v>1000</v>
      </c>
      <c r="E156" s="222">
        <v>0.1</v>
      </c>
      <c r="F156" s="223">
        <v>100</v>
      </c>
      <c r="G156" s="154">
        <v>50</v>
      </c>
      <c r="H156" s="223">
        <v>2</v>
      </c>
      <c r="I156" s="156">
        <v>0.05</v>
      </c>
      <c r="J156" s="154" t="s">
        <v>14</v>
      </c>
      <c r="K156" s="222" t="s">
        <v>17</v>
      </c>
      <c r="L156" s="176"/>
    </row>
    <row r="157" spans="1:12" s="169" customFormat="1" ht="12" customHeight="1">
      <c r="A157" s="160">
        <v>2521</v>
      </c>
      <c r="B157" s="224" t="s">
        <v>360</v>
      </c>
      <c r="C157" s="221">
        <v>21</v>
      </c>
      <c r="D157" s="154">
        <v>10000</v>
      </c>
      <c r="E157" s="222">
        <f>C157/D157</f>
        <v>2.0999999999999999E-3</v>
      </c>
      <c r="F157" s="223"/>
      <c r="G157" s="154"/>
      <c r="H157" s="223">
        <f>+E157</f>
        <v>2.0999999999999999E-3</v>
      </c>
      <c r="I157" s="156">
        <v>0.05</v>
      </c>
      <c r="J157" s="154" t="s">
        <v>14</v>
      </c>
      <c r="K157" s="222" t="s">
        <v>17</v>
      </c>
      <c r="L157" s="176"/>
    </row>
    <row r="158" spans="1:12" ht="12" customHeight="1">
      <c r="A158" s="160">
        <v>2522</v>
      </c>
      <c r="B158" s="224" t="s">
        <v>229</v>
      </c>
      <c r="C158" s="240">
        <v>100</v>
      </c>
      <c r="D158" s="145">
        <v>1000</v>
      </c>
      <c r="E158" s="241">
        <f>C158/D158</f>
        <v>0.1</v>
      </c>
      <c r="F158" s="242"/>
      <c r="G158" s="145"/>
      <c r="H158" s="242">
        <f>E158</f>
        <v>0.1</v>
      </c>
      <c r="I158" s="147">
        <v>0.05</v>
      </c>
      <c r="J158" s="145" t="s">
        <v>14</v>
      </c>
      <c r="K158" s="241" t="s">
        <v>16</v>
      </c>
      <c r="L158" s="176"/>
    </row>
    <row r="159" spans="1:12" ht="12" customHeight="1">
      <c r="A159" s="160">
        <v>2523</v>
      </c>
      <c r="B159" s="175" t="s">
        <v>228</v>
      </c>
      <c r="C159" s="240">
        <v>207</v>
      </c>
      <c r="D159" s="145">
        <v>1000</v>
      </c>
      <c r="E159" s="241">
        <f>C159/D159</f>
        <v>0.20699999999999999</v>
      </c>
      <c r="F159" s="242"/>
      <c r="G159" s="145"/>
      <c r="H159" s="242">
        <f>E159</f>
        <v>0.20699999999999999</v>
      </c>
      <c r="I159" s="147">
        <v>1</v>
      </c>
      <c r="J159" s="145" t="s">
        <v>35</v>
      </c>
      <c r="K159" s="241" t="s">
        <v>35</v>
      </c>
      <c r="L159" s="176"/>
    </row>
    <row r="160" spans="1:12" ht="12" customHeight="1">
      <c r="A160" s="160">
        <v>2524</v>
      </c>
      <c r="B160" s="175" t="s">
        <v>45</v>
      </c>
      <c r="C160" s="221">
        <v>410</v>
      </c>
      <c r="D160" s="154">
        <v>1000</v>
      </c>
      <c r="E160" s="222">
        <f t="shared" ref="E160:E161" si="25">C160/D160</f>
        <v>0.41</v>
      </c>
      <c r="F160" s="223"/>
      <c r="G160" s="154"/>
      <c r="H160" s="223">
        <f t="shared" ref="H160:H161" si="26">E160</f>
        <v>0.41</v>
      </c>
      <c r="I160" s="156">
        <v>0.05</v>
      </c>
      <c r="J160" s="154" t="s">
        <v>14</v>
      </c>
      <c r="K160" s="222" t="s">
        <v>15</v>
      </c>
      <c r="L160" s="176"/>
    </row>
    <row r="161" spans="1:12" s="169" customFormat="1" ht="12" customHeight="1">
      <c r="A161" s="160">
        <v>2525</v>
      </c>
      <c r="B161" s="175" t="s">
        <v>46</v>
      </c>
      <c r="C161" s="221">
        <v>14</v>
      </c>
      <c r="D161" s="154">
        <v>1000</v>
      </c>
      <c r="E161" s="222">
        <f t="shared" si="25"/>
        <v>1.4E-2</v>
      </c>
      <c r="F161" s="223"/>
      <c r="G161" s="154"/>
      <c r="H161" s="223">
        <f t="shared" si="26"/>
        <v>1.4E-2</v>
      </c>
      <c r="I161" s="156">
        <v>1</v>
      </c>
      <c r="J161" s="154" t="s">
        <v>35</v>
      </c>
      <c r="K161" s="222" t="s">
        <v>35</v>
      </c>
      <c r="L161" s="176"/>
    </row>
    <row r="162" spans="1:12" s="169" customFormat="1" ht="12" customHeight="1">
      <c r="A162" s="160">
        <v>2526</v>
      </c>
      <c r="B162" s="175" t="s">
        <v>227</v>
      </c>
      <c r="C162" s="221">
        <v>4.9000000000000004</v>
      </c>
      <c r="D162" s="154">
        <v>1000</v>
      </c>
      <c r="E162" s="222">
        <f>C162/D162</f>
        <v>4.9000000000000007E-3</v>
      </c>
      <c r="F162" s="223">
        <v>0.7</v>
      </c>
      <c r="G162" s="154">
        <v>50</v>
      </c>
      <c r="H162" s="223">
        <f>F162/G162</f>
        <v>1.3999999999999999E-2</v>
      </c>
      <c r="I162" s="156">
        <v>0.01</v>
      </c>
      <c r="J162" s="154" t="s">
        <v>35</v>
      </c>
      <c r="K162" s="222" t="s">
        <v>35</v>
      </c>
      <c r="L162" s="176"/>
    </row>
    <row r="163" spans="1:12" s="169" customFormat="1" ht="12" customHeight="1">
      <c r="A163" s="160">
        <v>2527</v>
      </c>
      <c r="B163" s="175" t="s">
        <v>226</v>
      </c>
      <c r="C163" s="221">
        <v>2.4</v>
      </c>
      <c r="D163" s="154">
        <v>1000</v>
      </c>
      <c r="E163" s="222">
        <f>C163/D163</f>
        <v>2.3999999999999998E-3</v>
      </c>
      <c r="F163" s="223">
        <v>0.22</v>
      </c>
      <c r="G163" s="154">
        <v>50</v>
      </c>
      <c r="H163" s="223">
        <f>F163/G163</f>
        <v>4.4000000000000003E-3</v>
      </c>
      <c r="I163" s="156">
        <v>0.01</v>
      </c>
      <c r="J163" s="154" t="s">
        <v>35</v>
      </c>
      <c r="K163" s="222" t="s">
        <v>35</v>
      </c>
      <c r="L163" s="176"/>
    </row>
    <row r="164" spans="1:12" s="169" customFormat="1" ht="12" customHeight="1">
      <c r="A164" s="160">
        <v>2528</v>
      </c>
      <c r="B164" s="175" t="s">
        <v>47</v>
      </c>
      <c r="C164" s="221">
        <v>250</v>
      </c>
      <c r="D164" s="154">
        <v>1000</v>
      </c>
      <c r="E164" s="222">
        <f t="shared" ref="E164:E169" si="27">C164/D164</f>
        <v>0.25</v>
      </c>
      <c r="F164" s="223">
        <v>500</v>
      </c>
      <c r="G164" s="154">
        <v>50</v>
      </c>
      <c r="H164" s="223">
        <v>10</v>
      </c>
      <c r="I164" s="156">
        <v>0.05</v>
      </c>
      <c r="J164" s="154" t="s">
        <v>14</v>
      </c>
      <c r="K164" s="222" t="s">
        <v>17</v>
      </c>
      <c r="L164" s="176"/>
    </row>
    <row r="165" spans="1:12" s="169" customFormat="1" ht="12" customHeight="1">
      <c r="A165" s="160">
        <v>2529</v>
      </c>
      <c r="B165" s="175" t="s">
        <v>298</v>
      </c>
      <c r="C165" s="221">
        <v>1000</v>
      </c>
      <c r="D165" s="154">
        <v>1000</v>
      </c>
      <c r="E165" s="222">
        <f t="shared" si="27"/>
        <v>1</v>
      </c>
      <c r="F165" s="223"/>
      <c r="G165" s="154"/>
      <c r="H165" s="223">
        <f t="shared" ref="H165" si="28">E165</f>
        <v>1</v>
      </c>
      <c r="I165" s="156">
        <v>0.05</v>
      </c>
      <c r="J165" s="154" t="s">
        <v>14</v>
      </c>
      <c r="K165" s="222" t="s">
        <v>17</v>
      </c>
      <c r="L165" s="176"/>
    </row>
    <row r="166" spans="1:12" s="169" customFormat="1" ht="12" customHeight="1">
      <c r="A166" s="254">
        <v>2530</v>
      </c>
      <c r="B166" s="175" t="s">
        <v>362</v>
      </c>
      <c r="C166" s="221">
        <v>100</v>
      </c>
      <c r="D166" s="154">
        <v>1000</v>
      </c>
      <c r="E166" s="222">
        <f t="shared" si="27"/>
        <v>0.1</v>
      </c>
      <c r="F166" s="223">
        <v>100</v>
      </c>
      <c r="G166" s="154">
        <v>50</v>
      </c>
      <c r="H166" s="236">
        <f>F166/G166</f>
        <v>2</v>
      </c>
      <c r="I166" s="156">
        <v>0.05</v>
      </c>
      <c r="J166" s="154" t="s">
        <v>14</v>
      </c>
      <c r="K166" s="222" t="s">
        <v>17</v>
      </c>
      <c r="L166" s="176"/>
    </row>
    <row r="167" spans="1:12" s="169" customFormat="1" ht="12" customHeight="1">
      <c r="A167" s="160">
        <v>2531</v>
      </c>
      <c r="B167" s="175" t="s">
        <v>48</v>
      </c>
      <c r="C167" s="221">
        <v>90</v>
      </c>
      <c r="D167" s="154">
        <v>1000</v>
      </c>
      <c r="E167" s="222">
        <f t="shared" si="27"/>
        <v>0.09</v>
      </c>
      <c r="F167" s="223">
        <v>0.78</v>
      </c>
      <c r="G167" s="154">
        <v>50</v>
      </c>
      <c r="H167" s="223">
        <f>F167/G167</f>
        <v>1.5600000000000001E-2</v>
      </c>
      <c r="I167" s="156">
        <v>0.05</v>
      </c>
      <c r="J167" s="154" t="s">
        <v>14</v>
      </c>
      <c r="K167" s="222" t="s">
        <v>17</v>
      </c>
      <c r="L167" s="176"/>
    </row>
    <row r="168" spans="1:12" s="169" customFormat="1" ht="12" customHeight="1">
      <c r="A168" s="160">
        <v>2532</v>
      </c>
      <c r="B168" s="175" t="s">
        <v>49</v>
      </c>
      <c r="C168" s="221">
        <v>1000</v>
      </c>
      <c r="D168" s="154">
        <v>1000</v>
      </c>
      <c r="E168" s="222">
        <f t="shared" si="27"/>
        <v>1</v>
      </c>
      <c r="F168" s="223"/>
      <c r="G168" s="154"/>
      <c r="H168" s="223">
        <f>E168</f>
        <v>1</v>
      </c>
      <c r="I168" s="156">
        <v>0.5</v>
      </c>
      <c r="J168" s="154" t="s">
        <v>18</v>
      </c>
      <c r="K168" s="222" t="s">
        <v>15</v>
      </c>
      <c r="L168" s="176"/>
    </row>
    <row r="169" spans="1:12" s="169" customFormat="1" ht="12" customHeight="1">
      <c r="A169" s="160">
        <v>2533</v>
      </c>
      <c r="B169" s="175" t="s">
        <v>50</v>
      </c>
      <c r="C169" s="221">
        <v>250</v>
      </c>
      <c r="D169" s="154">
        <v>5000</v>
      </c>
      <c r="E169" s="222">
        <f t="shared" si="27"/>
        <v>0.05</v>
      </c>
      <c r="F169" s="223"/>
      <c r="G169" s="154"/>
      <c r="H169" s="223">
        <f>E169</f>
        <v>0.05</v>
      </c>
      <c r="I169" s="156">
        <v>0.5</v>
      </c>
      <c r="J169" s="154" t="s">
        <v>18</v>
      </c>
      <c r="K169" s="222" t="s">
        <v>15</v>
      </c>
      <c r="L169" s="176"/>
    </row>
    <row r="170" spans="1:12" s="169" customFormat="1" ht="12" customHeight="1">
      <c r="A170" s="160">
        <v>2534</v>
      </c>
      <c r="B170" s="175" t="s">
        <v>51</v>
      </c>
      <c r="C170" s="221"/>
      <c r="D170" s="154"/>
      <c r="E170" s="222">
        <v>10</v>
      </c>
      <c r="F170" s="223"/>
      <c r="G170" s="154"/>
      <c r="H170" s="223">
        <v>10</v>
      </c>
      <c r="I170" s="156">
        <v>0.05</v>
      </c>
      <c r="J170" s="154" t="s">
        <v>35</v>
      </c>
      <c r="K170" s="222" t="s">
        <v>35</v>
      </c>
      <c r="L170" s="176"/>
    </row>
    <row r="171" spans="1:12" s="169" customFormat="1" ht="12" customHeight="1">
      <c r="A171" s="160">
        <v>2535</v>
      </c>
      <c r="B171" s="175" t="s">
        <v>363</v>
      </c>
      <c r="C171" s="221"/>
      <c r="D171" s="154"/>
      <c r="E171" s="222">
        <v>10</v>
      </c>
      <c r="F171" s="223"/>
      <c r="G171" s="154"/>
      <c r="H171" s="223">
        <v>10</v>
      </c>
      <c r="I171" s="156">
        <v>1</v>
      </c>
      <c r="J171" s="154" t="s">
        <v>35</v>
      </c>
      <c r="K171" s="222" t="s">
        <v>35</v>
      </c>
      <c r="L171" s="176"/>
    </row>
    <row r="172" spans="1:12" ht="12" customHeight="1">
      <c r="A172" s="160">
        <v>2536</v>
      </c>
      <c r="B172" s="175" t="s">
        <v>52</v>
      </c>
      <c r="C172" s="221">
        <v>9100</v>
      </c>
      <c r="D172" s="154">
        <v>5000</v>
      </c>
      <c r="E172" s="222">
        <f t="shared" ref="E172" si="29">C172/D172</f>
        <v>1.82</v>
      </c>
      <c r="F172" s="223"/>
      <c r="G172" s="154"/>
      <c r="H172" s="223">
        <f>E172</f>
        <v>1.82</v>
      </c>
      <c r="I172" s="156">
        <v>0.5</v>
      </c>
      <c r="J172" s="154" t="s">
        <v>18</v>
      </c>
      <c r="K172" s="222" t="s">
        <v>16</v>
      </c>
      <c r="L172" s="176"/>
    </row>
    <row r="173" spans="1:12" ht="12" customHeight="1">
      <c r="A173" s="160">
        <v>2537</v>
      </c>
      <c r="B173" s="175" t="s">
        <v>53</v>
      </c>
      <c r="C173" s="221"/>
      <c r="D173" s="154"/>
      <c r="E173" s="222">
        <v>10</v>
      </c>
      <c r="F173" s="223"/>
      <c r="G173" s="154"/>
      <c r="H173" s="223">
        <v>10</v>
      </c>
      <c r="I173" s="156">
        <v>1</v>
      </c>
      <c r="J173" s="154" t="s">
        <v>35</v>
      </c>
      <c r="K173" s="222" t="s">
        <v>35</v>
      </c>
      <c r="L173" s="176"/>
    </row>
    <row r="174" spans="1:12" s="169" customFormat="1" ht="12" customHeight="1">
      <c r="A174" s="160">
        <v>2538</v>
      </c>
      <c r="B174" s="175" t="s">
        <v>225</v>
      </c>
      <c r="C174" s="221">
        <v>1000</v>
      </c>
      <c r="D174" s="154">
        <v>10000</v>
      </c>
      <c r="E174" s="222">
        <f t="shared" ref="E174:E180" si="30">C174/D174</f>
        <v>0.1</v>
      </c>
      <c r="F174" s="223"/>
      <c r="G174" s="154"/>
      <c r="H174" s="223">
        <f t="shared" ref="H174:H176" si="31">E174</f>
        <v>0.1</v>
      </c>
      <c r="I174" s="156">
        <v>1</v>
      </c>
      <c r="J174" s="154" t="s">
        <v>25</v>
      </c>
      <c r="K174" s="222" t="s">
        <v>15</v>
      </c>
      <c r="L174" s="176"/>
    </row>
    <row r="175" spans="1:12" s="169" customFormat="1" ht="12" customHeight="1">
      <c r="A175" s="160">
        <v>2539</v>
      </c>
      <c r="B175" s="175" t="s">
        <v>224</v>
      </c>
      <c r="C175" s="221">
        <v>1000</v>
      </c>
      <c r="D175" s="154">
        <v>10000</v>
      </c>
      <c r="E175" s="222">
        <f t="shared" si="30"/>
        <v>0.1</v>
      </c>
      <c r="F175" s="223"/>
      <c r="G175" s="154"/>
      <c r="H175" s="223">
        <f t="shared" si="31"/>
        <v>0.1</v>
      </c>
      <c r="I175" s="156">
        <v>0.05</v>
      </c>
      <c r="J175" s="154" t="s">
        <v>14</v>
      </c>
      <c r="K175" s="222" t="s">
        <v>17</v>
      </c>
      <c r="L175" s="176"/>
    </row>
    <row r="176" spans="1:12" s="169" customFormat="1" ht="12" customHeight="1">
      <c r="A176" s="160">
        <v>2540</v>
      </c>
      <c r="B176" s="175" t="s">
        <v>109</v>
      </c>
      <c r="C176" s="221">
        <v>450</v>
      </c>
      <c r="D176" s="154">
        <v>1000</v>
      </c>
      <c r="E176" s="222">
        <f t="shared" si="30"/>
        <v>0.45</v>
      </c>
      <c r="F176" s="223"/>
      <c r="G176" s="154"/>
      <c r="H176" s="223">
        <f t="shared" si="31"/>
        <v>0.45</v>
      </c>
      <c r="I176" s="156">
        <v>0.05</v>
      </c>
      <c r="J176" s="154" t="s">
        <v>14</v>
      </c>
      <c r="K176" s="222" t="s">
        <v>16</v>
      </c>
      <c r="L176" s="176"/>
    </row>
    <row r="177" spans="1:12" ht="12" customHeight="1">
      <c r="A177" s="160">
        <v>2541</v>
      </c>
      <c r="B177" s="175" t="s">
        <v>365</v>
      </c>
      <c r="C177" s="221">
        <v>230</v>
      </c>
      <c r="D177" s="154">
        <v>1000</v>
      </c>
      <c r="E177" s="222">
        <f t="shared" si="30"/>
        <v>0.23</v>
      </c>
      <c r="F177" s="223">
        <v>31</v>
      </c>
      <c r="G177" s="154">
        <v>100</v>
      </c>
      <c r="H177" s="223">
        <f>F177/G177</f>
        <v>0.31</v>
      </c>
      <c r="I177" s="156">
        <v>0.15</v>
      </c>
      <c r="J177" s="154" t="s">
        <v>14</v>
      </c>
      <c r="K177" s="222" t="s">
        <v>15</v>
      </c>
      <c r="L177" s="176"/>
    </row>
    <row r="178" spans="1:12" s="169" customFormat="1" ht="12" customHeight="1">
      <c r="A178" s="160">
        <v>2542</v>
      </c>
      <c r="B178" s="175" t="s">
        <v>54</v>
      </c>
      <c r="C178" s="221"/>
      <c r="D178" s="154"/>
      <c r="E178" s="222">
        <v>10</v>
      </c>
      <c r="F178" s="223"/>
      <c r="G178" s="154"/>
      <c r="H178" s="223">
        <v>10</v>
      </c>
      <c r="I178" s="156">
        <v>0.05</v>
      </c>
      <c r="J178" s="154" t="s">
        <v>35</v>
      </c>
      <c r="K178" s="222" t="s">
        <v>35</v>
      </c>
      <c r="L178" s="176"/>
    </row>
    <row r="179" spans="1:12" s="169" customFormat="1" ht="12" customHeight="1">
      <c r="A179" s="160">
        <v>2543</v>
      </c>
      <c r="B179" s="175" t="s">
        <v>223</v>
      </c>
      <c r="C179" s="221">
        <v>28</v>
      </c>
      <c r="D179" s="154">
        <v>1000</v>
      </c>
      <c r="E179" s="222">
        <f t="shared" si="30"/>
        <v>2.8000000000000001E-2</v>
      </c>
      <c r="F179" s="223">
        <v>0.05</v>
      </c>
      <c r="G179" s="154">
        <v>10</v>
      </c>
      <c r="H179" s="223">
        <f>F179/G179</f>
        <v>5.0000000000000001E-3</v>
      </c>
      <c r="I179" s="156">
        <v>0.05</v>
      </c>
      <c r="J179" s="154" t="s">
        <v>35</v>
      </c>
      <c r="K179" s="222" t="s">
        <v>35</v>
      </c>
      <c r="L179" s="176"/>
    </row>
    <row r="180" spans="1:12" s="169" customFormat="1" ht="12" customHeight="1">
      <c r="A180" s="254">
        <v>2544</v>
      </c>
      <c r="B180" s="175" t="s">
        <v>366</v>
      </c>
      <c r="C180" s="221">
        <v>25</v>
      </c>
      <c r="D180" s="154">
        <v>5000</v>
      </c>
      <c r="E180" s="222">
        <f t="shared" si="30"/>
        <v>5.0000000000000001E-3</v>
      </c>
      <c r="F180" s="223"/>
      <c r="G180" s="154"/>
      <c r="H180" s="223">
        <f t="shared" ref="H180" si="32">E180</f>
        <v>5.0000000000000001E-3</v>
      </c>
      <c r="I180" s="156">
        <v>0.05</v>
      </c>
      <c r="J180" s="154" t="s">
        <v>14</v>
      </c>
      <c r="K180" s="222" t="s">
        <v>17</v>
      </c>
      <c r="L180" s="176"/>
    </row>
    <row r="181" spans="1:12" s="169" customFormat="1" ht="12" customHeight="1">
      <c r="A181" s="160">
        <v>2545</v>
      </c>
      <c r="B181" s="224" t="s">
        <v>110</v>
      </c>
      <c r="C181" s="221">
        <v>113</v>
      </c>
      <c r="D181" s="154">
        <v>5000</v>
      </c>
      <c r="E181" s="243">
        <f>C181/D181</f>
        <v>2.2599999999999999E-2</v>
      </c>
      <c r="F181" s="223"/>
      <c r="G181" s="154"/>
      <c r="H181" s="244">
        <f>+E181</f>
        <v>2.2599999999999999E-2</v>
      </c>
      <c r="I181" s="156">
        <v>0.05</v>
      </c>
      <c r="J181" s="154" t="s">
        <v>14</v>
      </c>
      <c r="K181" s="222" t="s">
        <v>16</v>
      </c>
      <c r="L181" s="176"/>
    </row>
    <row r="182" spans="1:12" s="169" customFormat="1" ht="12" customHeight="1">
      <c r="A182" s="160">
        <v>2546</v>
      </c>
      <c r="B182" s="175" t="s">
        <v>222</v>
      </c>
      <c r="C182" s="221">
        <v>0.17</v>
      </c>
      <c r="D182" s="154">
        <v>1000</v>
      </c>
      <c r="E182" s="222">
        <f>C182/D182</f>
        <v>1.7000000000000001E-4</v>
      </c>
      <c r="F182" s="223">
        <v>6.0000000000000001E-3</v>
      </c>
      <c r="G182" s="154">
        <v>50</v>
      </c>
      <c r="H182" s="223">
        <f>F182/G182</f>
        <v>1.2E-4</v>
      </c>
      <c r="I182" s="156">
        <v>0.01</v>
      </c>
      <c r="J182" s="154" t="s">
        <v>14</v>
      </c>
      <c r="K182" s="222" t="s">
        <v>17</v>
      </c>
      <c r="L182" s="176"/>
    </row>
    <row r="183" spans="1:12" s="169" customFormat="1" ht="12" customHeight="1">
      <c r="A183" s="160">
        <v>2547</v>
      </c>
      <c r="B183" s="175" t="s">
        <v>221</v>
      </c>
      <c r="C183" s="221">
        <v>18</v>
      </c>
      <c r="D183" s="154">
        <v>1000</v>
      </c>
      <c r="E183" s="222">
        <f>C183/D183</f>
        <v>1.7999999999999999E-2</v>
      </c>
      <c r="F183" s="223"/>
      <c r="G183" s="154"/>
      <c r="H183" s="223">
        <f>E183</f>
        <v>1.7999999999999999E-2</v>
      </c>
      <c r="I183" s="156">
        <v>0.01</v>
      </c>
      <c r="J183" s="154" t="s">
        <v>14</v>
      </c>
      <c r="K183" s="222" t="s">
        <v>17</v>
      </c>
      <c r="L183" s="176"/>
    </row>
    <row r="184" spans="1:12" s="169" customFormat="1" ht="12" customHeight="1">
      <c r="A184" s="160">
        <v>2548</v>
      </c>
      <c r="B184" s="175" t="s">
        <v>220</v>
      </c>
      <c r="C184" s="221">
        <v>1972</v>
      </c>
      <c r="D184" s="154">
        <v>1000</v>
      </c>
      <c r="E184" s="222">
        <f>C184/D184</f>
        <v>1.972</v>
      </c>
      <c r="F184" s="223"/>
      <c r="G184" s="154"/>
      <c r="H184" s="244">
        <f>+E184</f>
        <v>1.972</v>
      </c>
      <c r="I184" s="156">
        <v>0.05</v>
      </c>
      <c r="J184" s="154" t="s">
        <v>14</v>
      </c>
      <c r="K184" s="222" t="s">
        <v>16</v>
      </c>
      <c r="L184" s="176"/>
    </row>
    <row r="185" spans="1:12" s="169" customFormat="1" ht="12" customHeight="1">
      <c r="A185" s="160">
        <v>2549</v>
      </c>
      <c r="B185" s="175" t="s">
        <v>55</v>
      </c>
      <c r="C185" s="221">
        <v>2</v>
      </c>
      <c r="D185" s="154">
        <v>1000</v>
      </c>
      <c r="E185" s="222">
        <f t="shared" ref="E185:E239" si="33">C185/D185</f>
        <v>2E-3</v>
      </c>
      <c r="F185" s="223"/>
      <c r="G185" s="154"/>
      <c r="H185" s="223">
        <f t="shared" ref="H185:H189" si="34">E185</f>
        <v>2E-3</v>
      </c>
      <c r="I185" s="156">
        <v>0.5</v>
      </c>
      <c r="J185" s="154" t="s">
        <v>18</v>
      </c>
      <c r="K185" s="222" t="s">
        <v>15</v>
      </c>
      <c r="L185" s="176"/>
    </row>
    <row r="186" spans="1:12" s="169" customFormat="1" ht="12" customHeight="1">
      <c r="A186" s="160">
        <v>2550</v>
      </c>
      <c r="B186" s="175" t="s">
        <v>56</v>
      </c>
      <c r="C186" s="221">
        <v>10</v>
      </c>
      <c r="D186" s="154">
        <v>1000</v>
      </c>
      <c r="E186" s="222">
        <f>C186/D186</f>
        <v>0.01</v>
      </c>
      <c r="F186" s="223"/>
      <c r="G186" s="154"/>
      <c r="H186" s="223">
        <f t="shared" si="34"/>
        <v>0.01</v>
      </c>
      <c r="I186" s="156">
        <v>1</v>
      </c>
      <c r="J186" s="154" t="s">
        <v>25</v>
      </c>
      <c r="K186" s="222" t="s">
        <v>15</v>
      </c>
      <c r="L186" s="176"/>
    </row>
    <row r="187" spans="1:12" s="169" customFormat="1" ht="12" customHeight="1">
      <c r="A187" s="160">
        <v>2551</v>
      </c>
      <c r="B187" s="175" t="s">
        <v>219</v>
      </c>
      <c r="C187" s="221">
        <v>100</v>
      </c>
      <c r="D187" s="154">
        <v>1000</v>
      </c>
      <c r="E187" s="222">
        <f t="shared" ref="E187" si="35">C187/D187</f>
        <v>0.1</v>
      </c>
      <c r="F187" s="223"/>
      <c r="G187" s="154"/>
      <c r="H187" s="223">
        <f t="shared" si="34"/>
        <v>0.1</v>
      </c>
      <c r="I187" s="156">
        <v>0.05</v>
      </c>
      <c r="J187" s="154" t="s">
        <v>14</v>
      </c>
      <c r="K187" s="222" t="s">
        <v>17</v>
      </c>
      <c r="L187" s="176"/>
    </row>
    <row r="188" spans="1:12" s="169" customFormat="1" ht="12" customHeight="1">
      <c r="A188" s="160">
        <v>2552</v>
      </c>
      <c r="B188" s="175" t="s">
        <v>57</v>
      </c>
      <c r="C188" s="221">
        <v>655</v>
      </c>
      <c r="D188" s="154">
        <v>1000</v>
      </c>
      <c r="E188" s="222">
        <f t="shared" si="33"/>
        <v>0.65500000000000003</v>
      </c>
      <c r="F188" s="223"/>
      <c r="G188" s="154"/>
      <c r="H188" s="223">
        <f t="shared" si="34"/>
        <v>0.65500000000000003</v>
      </c>
      <c r="I188" s="156">
        <v>1</v>
      </c>
      <c r="J188" s="154" t="s">
        <v>25</v>
      </c>
      <c r="K188" s="222" t="s">
        <v>16</v>
      </c>
      <c r="L188" s="176"/>
    </row>
    <row r="189" spans="1:12" s="169" customFormat="1" ht="12" customHeight="1">
      <c r="A189" s="160">
        <v>2553</v>
      </c>
      <c r="B189" s="175" t="s">
        <v>58</v>
      </c>
      <c r="C189" s="221">
        <v>530</v>
      </c>
      <c r="D189" s="154">
        <v>1000</v>
      </c>
      <c r="E189" s="222">
        <f t="shared" si="33"/>
        <v>0.53</v>
      </c>
      <c r="F189" s="223"/>
      <c r="G189" s="154"/>
      <c r="H189" s="223">
        <f t="shared" si="34"/>
        <v>0.53</v>
      </c>
      <c r="I189" s="156">
        <v>1</v>
      </c>
      <c r="J189" s="154" t="s">
        <v>25</v>
      </c>
      <c r="K189" s="222" t="s">
        <v>15</v>
      </c>
      <c r="L189" s="176"/>
    </row>
    <row r="190" spans="1:12" s="169" customFormat="1" ht="12" customHeight="1">
      <c r="A190" s="160">
        <v>2554</v>
      </c>
      <c r="B190" s="175" t="s">
        <v>59</v>
      </c>
      <c r="C190" s="221">
        <v>0.2</v>
      </c>
      <c r="D190" s="154">
        <v>1000</v>
      </c>
      <c r="E190" s="222">
        <f t="shared" si="33"/>
        <v>2.0000000000000001E-4</v>
      </c>
      <c r="F190" s="223">
        <v>0.16</v>
      </c>
      <c r="G190" s="154">
        <v>100</v>
      </c>
      <c r="H190" s="223">
        <f>F190/G190</f>
        <v>1.6000000000000001E-3</v>
      </c>
      <c r="I190" s="156">
        <v>1</v>
      </c>
      <c r="J190" s="154" t="s">
        <v>25</v>
      </c>
      <c r="K190" s="222" t="s">
        <v>15</v>
      </c>
      <c r="L190" s="176"/>
    </row>
    <row r="191" spans="1:12" s="169" customFormat="1" ht="12" customHeight="1">
      <c r="A191" s="160">
        <v>2555</v>
      </c>
      <c r="B191" s="175" t="s">
        <v>367</v>
      </c>
      <c r="C191" s="221">
        <v>81</v>
      </c>
      <c r="D191" s="154">
        <v>1000</v>
      </c>
      <c r="E191" s="222">
        <f t="shared" si="33"/>
        <v>8.1000000000000003E-2</v>
      </c>
      <c r="F191" s="223">
        <v>11.7</v>
      </c>
      <c r="G191" s="154">
        <v>50</v>
      </c>
      <c r="H191" s="223">
        <v>0.23400000000000001</v>
      </c>
      <c r="I191" s="156">
        <v>0.05</v>
      </c>
      <c r="J191" s="154" t="s">
        <v>14</v>
      </c>
      <c r="K191" s="222" t="s">
        <v>15</v>
      </c>
      <c r="L191" s="176"/>
    </row>
    <row r="192" spans="1:12" s="169" customFormat="1" ht="12" customHeight="1">
      <c r="A192" s="160">
        <v>2556</v>
      </c>
      <c r="B192" s="175" t="s">
        <v>60</v>
      </c>
      <c r="C192" s="221">
        <v>100</v>
      </c>
      <c r="D192" s="154">
        <v>1000</v>
      </c>
      <c r="E192" s="222">
        <v>0.1</v>
      </c>
      <c r="F192" s="223">
        <v>5.5</v>
      </c>
      <c r="G192" s="154">
        <v>50</v>
      </c>
      <c r="H192" s="223">
        <v>0.11</v>
      </c>
      <c r="I192" s="156">
        <v>0.5</v>
      </c>
      <c r="J192" s="154" t="s">
        <v>18</v>
      </c>
      <c r="K192" s="222" t="s">
        <v>15</v>
      </c>
      <c r="L192" s="176"/>
    </row>
    <row r="193" spans="1:12" ht="12" customHeight="1">
      <c r="A193" s="160">
        <v>2557</v>
      </c>
      <c r="B193" s="175" t="s">
        <v>61</v>
      </c>
      <c r="C193" s="221">
        <v>10</v>
      </c>
      <c r="D193" s="154">
        <v>1000</v>
      </c>
      <c r="E193" s="222">
        <f t="shared" si="33"/>
        <v>0.01</v>
      </c>
      <c r="F193" s="223">
        <v>1</v>
      </c>
      <c r="G193" s="154">
        <v>10</v>
      </c>
      <c r="H193" s="223">
        <f>F193/G193</f>
        <v>0.1</v>
      </c>
      <c r="I193" s="156">
        <v>1</v>
      </c>
      <c r="J193" s="154" t="s">
        <v>25</v>
      </c>
      <c r="K193" s="222" t="s">
        <v>15</v>
      </c>
      <c r="L193" s="176"/>
    </row>
    <row r="194" spans="1:12" s="169" customFormat="1" ht="12" customHeight="1">
      <c r="A194" s="160">
        <v>2558</v>
      </c>
      <c r="B194" s="175" t="s">
        <v>62</v>
      </c>
      <c r="C194" s="221">
        <v>4.2249999999999996</v>
      </c>
      <c r="D194" s="154">
        <v>1000</v>
      </c>
      <c r="E194" s="222">
        <f t="shared" si="33"/>
        <v>4.2249999999999996E-3</v>
      </c>
      <c r="F194" s="223">
        <v>0.11</v>
      </c>
      <c r="G194" s="154">
        <v>50</v>
      </c>
      <c r="H194" s="223">
        <f>F194/G194</f>
        <v>2.2000000000000001E-3</v>
      </c>
      <c r="I194" s="156">
        <v>0.05</v>
      </c>
      <c r="J194" s="154" t="s">
        <v>14</v>
      </c>
      <c r="K194" s="222" t="s">
        <v>16</v>
      </c>
      <c r="L194" s="176"/>
    </row>
    <row r="195" spans="1:12" s="169" customFormat="1" ht="12" customHeight="1">
      <c r="A195" s="160">
        <v>2559</v>
      </c>
      <c r="B195" s="175" t="s">
        <v>63</v>
      </c>
      <c r="C195" s="221">
        <v>0.26</v>
      </c>
      <c r="D195" s="154">
        <v>1000</v>
      </c>
      <c r="E195" s="222">
        <f>C195/D195</f>
        <v>2.6000000000000003E-4</v>
      </c>
      <c r="F195" s="223">
        <v>3.9600000000000003E-2</v>
      </c>
      <c r="G195" s="154">
        <v>50</v>
      </c>
      <c r="H195" s="245">
        <f>F195/G195</f>
        <v>7.9200000000000006E-4</v>
      </c>
      <c r="I195" s="156">
        <v>0.05</v>
      </c>
      <c r="J195" s="154" t="s">
        <v>14</v>
      </c>
      <c r="K195" s="222" t="s">
        <v>16</v>
      </c>
      <c r="L195" s="176"/>
    </row>
    <row r="196" spans="1:12" ht="12" customHeight="1">
      <c r="A196" s="232">
        <v>2560</v>
      </c>
      <c r="B196" s="175" t="s">
        <v>64</v>
      </c>
      <c r="C196" s="221">
        <v>100</v>
      </c>
      <c r="D196" s="154">
        <v>1000</v>
      </c>
      <c r="E196" s="222">
        <f t="shared" si="33"/>
        <v>0.1</v>
      </c>
      <c r="F196" s="223"/>
      <c r="G196" s="154"/>
      <c r="H196" s="223">
        <f t="shared" ref="H196:H232" si="36">E196</f>
        <v>0.1</v>
      </c>
      <c r="I196" s="156">
        <v>0.05</v>
      </c>
      <c r="J196" s="154" t="s">
        <v>14</v>
      </c>
      <c r="K196" s="222" t="s">
        <v>17</v>
      </c>
      <c r="L196" s="176"/>
    </row>
    <row r="197" spans="1:12" s="169" customFormat="1" ht="12" customHeight="1">
      <c r="A197" s="232">
        <v>2561</v>
      </c>
      <c r="B197" s="175" t="s">
        <v>65</v>
      </c>
      <c r="C197" s="221">
        <v>31</v>
      </c>
      <c r="D197" s="154">
        <v>1000</v>
      </c>
      <c r="E197" s="222">
        <f t="shared" si="33"/>
        <v>3.1E-2</v>
      </c>
      <c r="F197" s="223"/>
      <c r="G197" s="154"/>
      <c r="H197" s="223">
        <f t="shared" si="36"/>
        <v>3.1E-2</v>
      </c>
      <c r="I197" s="156">
        <v>0.05</v>
      </c>
      <c r="J197" s="154" t="s">
        <v>14</v>
      </c>
      <c r="K197" s="222" t="s">
        <v>16</v>
      </c>
      <c r="L197" s="176"/>
    </row>
    <row r="198" spans="1:12" s="169" customFormat="1" ht="12" customHeight="1">
      <c r="A198" s="232">
        <v>2562</v>
      </c>
      <c r="B198" s="175" t="s">
        <v>66</v>
      </c>
      <c r="C198" s="221">
        <v>106</v>
      </c>
      <c r="D198" s="154">
        <v>1000</v>
      </c>
      <c r="E198" s="222">
        <f t="shared" si="33"/>
        <v>0.106</v>
      </c>
      <c r="F198" s="223"/>
      <c r="G198" s="154"/>
      <c r="H198" s="223">
        <f t="shared" si="36"/>
        <v>0.106</v>
      </c>
      <c r="I198" s="156">
        <v>0.05</v>
      </c>
      <c r="J198" s="154" t="s">
        <v>14</v>
      </c>
      <c r="K198" s="222" t="s">
        <v>17</v>
      </c>
      <c r="L198" s="176"/>
    </row>
    <row r="199" spans="1:12" s="169" customFormat="1" ht="12" customHeight="1">
      <c r="A199" s="232">
        <v>2563</v>
      </c>
      <c r="B199" s="175" t="s">
        <v>67</v>
      </c>
      <c r="C199" s="221">
        <v>106</v>
      </c>
      <c r="D199" s="154">
        <v>1000</v>
      </c>
      <c r="E199" s="222">
        <f t="shared" si="33"/>
        <v>0.106</v>
      </c>
      <c r="F199" s="223"/>
      <c r="G199" s="154"/>
      <c r="H199" s="223">
        <f t="shared" si="36"/>
        <v>0.106</v>
      </c>
      <c r="I199" s="156">
        <v>0.05</v>
      </c>
      <c r="J199" s="154" t="s">
        <v>14</v>
      </c>
      <c r="K199" s="222" t="s">
        <v>16</v>
      </c>
      <c r="L199" s="176"/>
    </row>
    <row r="200" spans="1:12" s="169" customFormat="1" ht="12" customHeight="1">
      <c r="A200" s="160">
        <v>2564</v>
      </c>
      <c r="B200" s="175" t="s">
        <v>68</v>
      </c>
      <c r="C200" s="221">
        <v>51</v>
      </c>
      <c r="D200" s="154">
        <v>1000</v>
      </c>
      <c r="E200" s="222">
        <v>5.0999999999999997E-2</v>
      </c>
      <c r="F200" s="223"/>
      <c r="G200" s="154"/>
      <c r="H200" s="223">
        <v>5.0999999999999997E-2</v>
      </c>
      <c r="I200" s="156">
        <v>0.05</v>
      </c>
      <c r="J200" s="154" t="s">
        <v>14</v>
      </c>
      <c r="K200" s="222" t="s">
        <v>16</v>
      </c>
      <c r="L200" s="249" t="s">
        <v>368</v>
      </c>
    </row>
    <row r="201" spans="1:12" s="169" customFormat="1" ht="12" customHeight="1">
      <c r="A201" s="232">
        <v>2565</v>
      </c>
      <c r="B201" s="175" t="s">
        <v>69</v>
      </c>
      <c r="C201" s="221">
        <v>138</v>
      </c>
      <c r="D201" s="154">
        <v>1000</v>
      </c>
      <c r="E201" s="222">
        <f t="shared" si="33"/>
        <v>0.13800000000000001</v>
      </c>
      <c r="F201" s="223"/>
      <c r="G201" s="154"/>
      <c r="H201" s="223">
        <f t="shared" si="36"/>
        <v>0.13800000000000001</v>
      </c>
      <c r="I201" s="156">
        <v>0.05</v>
      </c>
      <c r="J201" s="154" t="s">
        <v>35</v>
      </c>
      <c r="K201" s="222" t="s">
        <v>35</v>
      </c>
      <c r="L201" s="176"/>
    </row>
    <row r="202" spans="1:12" s="169" customFormat="1" ht="12" customHeight="1">
      <c r="A202" s="232">
        <v>2566</v>
      </c>
      <c r="B202" s="175" t="s">
        <v>70</v>
      </c>
      <c r="C202" s="221">
        <v>128</v>
      </c>
      <c r="D202" s="154">
        <v>5000</v>
      </c>
      <c r="E202" s="222">
        <f t="shared" si="33"/>
        <v>2.5600000000000001E-2</v>
      </c>
      <c r="F202" s="223"/>
      <c r="G202" s="154"/>
      <c r="H202" s="223">
        <f t="shared" si="36"/>
        <v>2.5600000000000001E-2</v>
      </c>
      <c r="I202" s="156">
        <v>0.05</v>
      </c>
      <c r="J202" s="154" t="s">
        <v>14</v>
      </c>
      <c r="K202" s="222" t="s">
        <v>16</v>
      </c>
      <c r="L202" s="176"/>
    </row>
    <row r="203" spans="1:12" ht="12" customHeight="1">
      <c r="A203" s="232">
        <v>2567</v>
      </c>
      <c r="B203" s="175" t="s">
        <v>71</v>
      </c>
      <c r="C203" s="221">
        <v>30</v>
      </c>
      <c r="D203" s="154">
        <v>1000</v>
      </c>
      <c r="E203" s="222">
        <f t="shared" si="33"/>
        <v>0.03</v>
      </c>
      <c r="F203" s="223"/>
      <c r="G203" s="154"/>
      <c r="H203" s="223">
        <f t="shared" si="36"/>
        <v>0.03</v>
      </c>
      <c r="I203" s="156">
        <v>0.05</v>
      </c>
      <c r="J203" s="154" t="s">
        <v>14</v>
      </c>
      <c r="K203" s="222" t="s">
        <v>17</v>
      </c>
      <c r="L203" s="176"/>
    </row>
    <row r="204" spans="1:12" ht="12" customHeight="1">
      <c r="A204" s="232">
        <v>2568</v>
      </c>
      <c r="B204" s="175" t="s">
        <v>72</v>
      </c>
      <c r="C204" s="221">
        <v>130</v>
      </c>
      <c r="D204" s="154">
        <v>1000</v>
      </c>
      <c r="E204" s="222">
        <f t="shared" si="33"/>
        <v>0.13</v>
      </c>
      <c r="F204" s="223"/>
      <c r="G204" s="154"/>
      <c r="H204" s="223">
        <f t="shared" si="36"/>
        <v>0.13</v>
      </c>
      <c r="I204" s="156">
        <v>0.05</v>
      </c>
      <c r="J204" s="154" t="s">
        <v>14</v>
      </c>
      <c r="K204" s="222" t="s">
        <v>17</v>
      </c>
      <c r="L204" s="176"/>
    </row>
    <row r="205" spans="1:12" ht="12" customHeight="1">
      <c r="A205" s="160">
        <v>2569</v>
      </c>
      <c r="B205" s="175" t="s">
        <v>73</v>
      </c>
      <c r="C205" s="221">
        <v>48</v>
      </c>
      <c r="D205" s="154">
        <v>1000</v>
      </c>
      <c r="E205" s="222">
        <f>C205/D205</f>
        <v>4.8000000000000001E-2</v>
      </c>
      <c r="F205" s="223"/>
      <c r="G205" s="154"/>
      <c r="H205" s="223">
        <f>E205</f>
        <v>4.8000000000000001E-2</v>
      </c>
      <c r="I205" s="156">
        <v>1</v>
      </c>
      <c r="J205" s="154" t="s">
        <v>35</v>
      </c>
      <c r="K205" s="222" t="s">
        <v>35</v>
      </c>
      <c r="L205" s="176"/>
    </row>
    <row r="206" spans="1:12" s="169" customFormat="1" ht="12" customHeight="1">
      <c r="A206" s="160">
        <v>2570</v>
      </c>
      <c r="B206" s="175" t="s">
        <v>74</v>
      </c>
      <c r="C206" s="221">
        <v>100</v>
      </c>
      <c r="D206" s="154">
        <v>1000</v>
      </c>
      <c r="E206" s="222">
        <v>0.1</v>
      </c>
      <c r="F206" s="223">
        <v>10</v>
      </c>
      <c r="G206" s="154">
        <v>50</v>
      </c>
      <c r="H206" s="223">
        <v>0.2</v>
      </c>
      <c r="I206" s="156">
        <v>0.05</v>
      </c>
      <c r="J206" s="154" t="s">
        <v>14</v>
      </c>
      <c r="K206" s="222" t="s">
        <v>16</v>
      </c>
      <c r="L206" s="176"/>
    </row>
    <row r="207" spans="1:12" s="169" customFormat="1" ht="12" customHeight="1">
      <c r="A207" s="160">
        <v>2571</v>
      </c>
      <c r="B207" s="175" t="s">
        <v>218</v>
      </c>
      <c r="C207" s="221">
        <v>31.2</v>
      </c>
      <c r="D207" s="154">
        <v>1000</v>
      </c>
      <c r="E207" s="222">
        <f t="shared" si="33"/>
        <v>3.1199999999999999E-2</v>
      </c>
      <c r="F207" s="223"/>
      <c r="G207" s="154"/>
      <c r="H207" s="223">
        <f>E207</f>
        <v>3.1199999999999999E-2</v>
      </c>
      <c r="I207" s="156">
        <v>0.05</v>
      </c>
      <c r="J207" s="154" t="s">
        <v>14</v>
      </c>
      <c r="K207" s="222" t="s">
        <v>16</v>
      </c>
      <c r="L207" s="176"/>
    </row>
    <row r="208" spans="1:12" s="169" customFormat="1" ht="12" customHeight="1">
      <c r="A208" s="232">
        <v>2572</v>
      </c>
      <c r="B208" s="175" t="s">
        <v>75</v>
      </c>
      <c r="C208" s="221">
        <v>208</v>
      </c>
      <c r="D208" s="154">
        <v>5000</v>
      </c>
      <c r="E208" s="222">
        <f t="shared" si="33"/>
        <v>4.1599999999999998E-2</v>
      </c>
      <c r="F208" s="223"/>
      <c r="G208" s="154"/>
      <c r="H208" s="223">
        <f t="shared" si="36"/>
        <v>4.1599999999999998E-2</v>
      </c>
      <c r="I208" s="156">
        <v>0.05</v>
      </c>
      <c r="J208" s="154" t="s">
        <v>14</v>
      </c>
      <c r="K208" s="222" t="s">
        <v>16</v>
      </c>
      <c r="L208" s="176"/>
    </row>
    <row r="209" spans="1:12" s="169" customFormat="1" ht="12" customHeight="1">
      <c r="A209" s="232">
        <v>2573</v>
      </c>
      <c r="B209" s="175" t="s">
        <v>76</v>
      </c>
      <c r="C209" s="221">
        <v>95</v>
      </c>
      <c r="D209" s="154">
        <v>5000</v>
      </c>
      <c r="E209" s="222">
        <f t="shared" si="33"/>
        <v>1.9E-2</v>
      </c>
      <c r="F209" s="223"/>
      <c r="G209" s="154"/>
      <c r="H209" s="223">
        <f t="shared" si="36"/>
        <v>1.9E-2</v>
      </c>
      <c r="I209" s="156">
        <v>0.05</v>
      </c>
      <c r="J209" s="154" t="s">
        <v>14</v>
      </c>
      <c r="K209" s="222" t="s">
        <v>16</v>
      </c>
      <c r="L209" s="176"/>
    </row>
    <row r="210" spans="1:12" s="169" customFormat="1" ht="12" customHeight="1">
      <c r="A210" s="232">
        <v>2574</v>
      </c>
      <c r="B210" s="175" t="s">
        <v>77</v>
      </c>
      <c r="C210" s="221">
        <v>6500</v>
      </c>
      <c r="D210" s="154">
        <v>1000</v>
      </c>
      <c r="E210" s="222">
        <f t="shared" si="33"/>
        <v>6.5</v>
      </c>
      <c r="F210" s="223"/>
      <c r="G210" s="154"/>
      <c r="H210" s="223">
        <f t="shared" si="36"/>
        <v>6.5</v>
      </c>
      <c r="I210" s="156">
        <v>0.05</v>
      </c>
      <c r="J210" s="154" t="s">
        <v>14</v>
      </c>
      <c r="K210" s="222" t="s">
        <v>17</v>
      </c>
      <c r="L210" s="176"/>
    </row>
    <row r="211" spans="1:12" ht="12" customHeight="1">
      <c r="A211" s="160">
        <v>2575</v>
      </c>
      <c r="B211" s="175" t="s">
        <v>78</v>
      </c>
      <c r="C211" s="221">
        <v>911</v>
      </c>
      <c r="D211" s="154">
        <v>1000</v>
      </c>
      <c r="E211" s="222">
        <f t="shared" si="33"/>
        <v>0.91100000000000003</v>
      </c>
      <c r="F211" s="223">
        <v>88</v>
      </c>
      <c r="G211" s="154">
        <v>10</v>
      </c>
      <c r="H211" s="223">
        <f>F211/G211</f>
        <v>8.8000000000000007</v>
      </c>
      <c r="I211" s="156">
        <v>0.05</v>
      </c>
      <c r="J211" s="154" t="s">
        <v>14</v>
      </c>
      <c r="K211" s="222" t="s">
        <v>17</v>
      </c>
      <c r="L211" s="176"/>
    </row>
    <row r="212" spans="1:12" s="169" customFormat="1" ht="12" customHeight="1">
      <c r="A212" s="160">
        <v>2576</v>
      </c>
      <c r="B212" s="175" t="s">
        <v>79</v>
      </c>
      <c r="C212" s="221">
        <v>4400</v>
      </c>
      <c r="D212" s="154">
        <v>1000</v>
      </c>
      <c r="E212" s="222">
        <f>C212/D212</f>
        <v>4.4000000000000004</v>
      </c>
      <c r="F212" s="223">
        <v>100</v>
      </c>
      <c r="G212" s="154">
        <v>10</v>
      </c>
      <c r="H212" s="223">
        <f>F212/G212</f>
        <v>10</v>
      </c>
      <c r="I212" s="156">
        <v>0.05</v>
      </c>
      <c r="J212" s="154" t="s">
        <v>14</v>
      </c>
      <c r="K212" s="222" t="s">
        <v>17</v>
      </c>
      <c r="L212" s="176"/>
    </row>
    <row r="213" spans="1:12" s="169" customFormat="1" ht="12" customHeight="1">
      <c r="A213" s="160">
        <v>2577</v>
      </c>
      <c r="B213" s="175" t="s">
        <v>80</v>
      </c>
      <c r="C213" s="221">
        <v>500</v>
      </c>
      <c r="D213" s="154">
        <v>1000</v>
      </c>
      <c r="E213" s="222">
        <f t="shared" ref="E213" si="37">C213/D213</f>
        <v>0.5</v>
      </c>
      <c r="F213" s="223"/>
      <c r="G213" s="154"/>
      <c r="H213" s="223">
        <f t="shared" ref="H213" si="38">E213</f>
        <v>0.5</v>
      </c>
      <c r="I213" s="156">
        <v>0.05</v>
      </c>
      <c r="J213" s="154" t="s">
        <v>14</v>
      </c>
      <c r="K213" s="222" t="s">
        <v>16</v>
      </c>
      <c r="L213" s="176"/>
    </row>
    <row r="214" spans="1:12" ht="12" customHeight="1">
      <c r="A214" s="160">
        <v>2578</v>
      </c>
      <c r="B214" s="175" t="s">
        <v>81</v>
      </c>
      <c r="C214" s="221">
        <v>3940</v>
      </c>
      <c r="D214" s="154">
        <v>5000</v>
      </c>
      <c r="E214" s="222">
        <f t="shared" si="33"/>
        <v>0.78800000000000003</v>
      </c>
      <c r="F214" s="223"/>
      <c r="G214" s="154"/>
      <c r="H214" s="223">
        <f t="shared" si="36"/>
        <v>0.78800000000000003</v>
      </c>
      <c r="I214" s="156">
        <v>0.05</v>
      </c>
      <c r="J214" s="154" t="s">
        <v>14</v>
      </c>
      <c r="K214" s="222" t="s">
        <v>16</v>
      </c>
      <c r="L214" s="176" t="s">
        <v>369</v>
      </c>
    </row>
    <row r="215" spans="1:12" ht="12" customHeight="1">
      <c r="A215" s="160">
        <v>2579</v>
      </c>
      <c r="B215" s="175" t="s">
        <v>82</v>
      </c>
      <c r="C215" s="221">
        <v>1254</v>
      </c>
      <c r="D215" s="154">
        <v>1000</v>
      </c>
      <c r="E215" s="222">
        <f t="shared" si="33"/>
        <v>1.254</v>
      </c>
      <c r="F215" s="223"/>
      <c r="G215" s="154"/>
      <c r="H215" s="223">
        <f t="shared" si="36"/>
        <v>1.254</v>
      </c>
      <c r="I215" s="156">
        <v>0.05</v>
      </c>
      <c r="J215" s="154" t="s">
        <v>14</v>
      </c>
      <c r="K215" s="222" t="s">
        <v>16</v>
      </c>
      <c r="L215" s="176" t="s">
        <v>369</v>
      </c>
    </row>
    <row r="216" spans="1:12" s="169" customFormat="1" ht="12" customHeight="1">
      <c r="A216" s="160">
        <v>2580</v>
      </c>
      <c r="B216" s="175" t="s">
        <v>83</v>
      </c>
      <c r="C216" s="221">
        <v>943</v>
      </c>
      <c r="D216" s="154">
        <v>1000</v>
      </c>
      <c r="E216" s="222">
        <f t="shared" si="33"/>
        <v>0.94299999999999995</v>
      </c>
      <c r="F216" s="223">
        <v>320</v>
      </c>
      <c r="G216" s="154">
        <v>50</v>
      </c>
      <c r="H216" s="223">
        <f>F216/G216</f>
        <v>6.4</v>
      </c>
      <c r="I216" s="156">
        <v>0.5</v>
      </c>
      <c r="J216" s="154" t="s">
        <v>18</v>
      </c>
      <c r="K216" s="222" t="s">
        <v>16</v>
      </c>
      <c r="L216" s="176"/>
    </row>
    <row r="217" spans="1:12" s="169" customFormat="1" ht="12" customHeight="1">
      <c r="A217" s="160">
        <v>2581</v>
      </c>
      <c r="B217" s="175" t="s">
        <v>84</v>
      </c>
      <c r="C217" s="221">
        <v>32000</v>
      </c>
      <c r="D217" s="154">
        <v>1000</v>
      </c>
      <c r="E217" s="222">
        <f t="shared" si="33"/>
        <v>32</v>
      </c>
      <c r="F217" s="158"/>
      <c r="G217" s="154"/>
      <c r="H217" s="155">
        <f t="shared" ref="H217" si="39">E217</f>
        <v>32</v>
      </c>
      <c r="I217" s="156">
        <v>0.05</v>
      </c>
      <c r="J217" s="154" t="s">
        <v>14</v>
      </c>
      <c r="K217" s="222" t="s">
        <v>17</v>
      </c>
      <c r="L217" s="176"/>
    </row>
    <row r="218" spans="1:12" s="169" customFormat="1" ht="12" customHeight="1">
      <c r="A218" s="160">
        <v>2582</v>
      </c>
      <c r="B218" s="175" t="s">
        <v>85</v>
      </c>
      <c r="C218" s="221">
        <v>500</v>
      </c>
      <c r="D218" s="154">
        <v>1000</v>
      </c>
      <c r="E218" s="222">
        <f t="shared" si="33"/>
        <v>0.5</v>
      </c>
      <c r="F218" s="223"/>
      <c r="G218" s="154"/>
      <c r="H218" s="223">
        <f>E218</f>
        <v>0.5</v>
      </c>
      <c r="I218" s="156">
        <v>0.05</v>
      </c>
      <c r="J218" s="154" t="s">
        <v>14</v>
      </c>
      <c r="K218" s="222" t="s">
        <v>16</v>
      </c>
      <c r="L218" s="176"/>
    </row>
    <row r="219" spans="1:12" s="169" customFormat="1" ht="12" customHeight="1">
      <c r="A219" s="160">
        <v>2583</v>
      </c>
      <c r="B219" s="175" t="s">
        <v>86</v>
      </c>
      <c r="C219" s="246">
        <v>762.5</v>
      </c>
      <c r="D219" s="154">
        <v>1000</v>
      </c>
      <c r="E219" s="247">
        <f t="shared" si="33"/>
        <v>0.76249999999999996</v>
      </c>
      <c r="F219" s="223"/>
      <c r="G219" s="154"/>
      <c r="H219" s="248">
        <f>E219</f>
        <v>0.76249999999999996</v>
      </c>
      <c r="I219" s="156">
        <v>0.05</v>
      </c>
      <c r="J219" s="154" t="s">
        <v>14</v>
      </c>
      <c r="K219" s="222" t="s">
        <v>16</v>
      </c>
      <c r="L219" s="176"/>
    </row>
    <row r="220" spans="1:12" s="169" customFormat="1" ht="12" customHeight="1">
      <c r="A220" s="160">
        <v>2584</v>
      </c>
      <c r="B220" s="175" t="s">
        <v>87</v>
      </c>
      <c r="C220" s="221">
        <v>109</v>
      </c>
      <c r="D220" s="154">
        <v>1000</v>
      </c>
      <c r="E220" s="222">
        <f t="shared" si="33"/>
        <v>0.109</v>
      </c>
      <c r="F220" s="223">
        <v>172.5</v>
      </c>
      <c r="G220" s="154">
        <v>50</v>
      </c>
      <c r="H220" s="223">
        <f>F220/G220</f>
        <v>3.45</v>
      </c>
      <c r="I220" s="156">
        <v>0.05</v>
      </c>
      <c r="J220" s="154" t="s">
        <v>14</v>
      </c>
      <c r="K220" s="222" t="s">
        <v>16</v>
      </c>
      <c r="L220" s="176"/>
    </row>
    <row r="221" spans="1:12" s="169" customFormat="1" ht="12" customHeight="1">
      <c r="A221" s="160">
        <v>2585</v>
      </c>
      <c r="B221" s="175" t="s">
        <v>88</v>
      </c>
      <c r="C221" s="221">
        <v>969</v>
      </c>
      <c r="D221" s="154">
        <v>1000</v>
      </c>
      <c r="E221" s="222">
        <f t="shared" si="33"/>
        <v>0.96899999999999997</v>
      </c>
      <c r="F221" s="223">
        <v>0.5</v>
      </c>
      <c r="G221" s="154">
        <v>50</v>
      </c>
      <c r="H221" s="223">
        <f>F221/G221</f>
        <v>0.01</v>
      </c>
      <c r="I221" s="156">
        <v>0.05</v>
      </c>
      <c r="J221" s="154" t="s">
        <v>14</v>
      </c>
      <c r="K221" s="222" t="s">
        <v>16</v>
      </c>
      <c r="L221" s="125"/>
    </row>
    <row r="222" spans="1:12" ht="12" customHeight="1">
      <c r="A222" s="160">
        <v>2586</v>
      </c>
      <c r="B222" s="175" t="s">
        <v>89</v>
      </c>
      <c r="C222" s="221">
        <v>841</v>
      </c>
      <c r="D222" s="154">
        <v>1000</v>
      </c>
      <c r="E222" s="222">
        <f t="shared" si="33"/>
        <v>0.84099999999999997</v>
      </c>
      <c r="F222" s="223"/>
      <c r="G222" s="154"/>
      <c r="H222" s="223">
        <f t="shared" si="36"/>
        <v>0.84099999999999997</v>
      </c>
      <c r="I222" s="156">
        <v>0.05</v>
      </c>
      <c r="J222" s="154" t="s">
        <v>14</v>
      </c>
      <c r="K222" s="222" t="s">
        <v>16</v>
      </c>
    </row>
    <row r="223" spans="1:12" ht="12" customHeight="1">
      <c r="A223" s="232">
        <v>2587</v>
      </c>
      <c r="B223" s="175" t="s">
        <v>90</v>
      </c>
      <c r="C223" s="221">
        <v>1000</v>
      </c>
      <c r="D223" s="154">
        <v>5000</v>
      </c>
      <c r="E223" s="222">
        <f t="shared" si="33"/>
        <v>0.2</v>
      </c>
      <c r="F223" s="223"/>
      <c r="G223" s="154"/>
      <c r="H223" s="223">
        <f t="shared" si="36"/>
        <v>0.2</v>
      </c>
      <c r="I223" s="156">
        <v>0.5</v>
      </c>
      <c r="J223" s="154" t="s">
        <v>18</v>
      </c>
      <c r="K223" s="222" t="s">
        <v>16</v>
      </c>
    </row>
    <row r="224" spans="1:12" ht="12" customHeight="1">
      <c r="A224" s="232">
        <v>2588</v>
      </c>
      <c r="B224" s="175" t="s">
        <v>91</v>
      </c>
      <c r="C224" s="221">
        <v>4400</v>
      </c>
      <c r="D224" s="154">
        <v>1000</v>
      </c>
      <c r="E224" s="222">
        <f t="shared" si="33"/>
        <v>4.4000000000000004</v>
      </c>
      <c r="F224" s="223"/>
      <c r="G224" s="154"/>
      <c r="H224" s="223">
        <f t="shared" si="36"/>
        <v>4.4000000000000004</v>
      </c>
      <c r="I224" s="156">
        <v>0.5</v>
      </c>
      <c r="J224" s="154" t="s">
        <v>18</v>
      </c>
      <c r="K224" s="222" t="s">
        <v>16</v>
      </c>
    </row>
    <row r="225" spans="1:12" ht="12" customHeight="1">
      <c r="A225" s="232">
        <v>2589</v>
      </c>
      <c r="B225" s="175" t="s">
        <v>92</v>
      </c>
      <c r="C225" s="221">
        <v>1.8</v>
      </c>
      <c r="D225" s="154">
        <v>1000</v>
      </c>
      <c r="E225" s="222">
        <f t="shared" si="33"/>
        <v>1.8E-3</v>
      </c>
      <c r="F225" s="223"/>
      <c r="G225" s="154"/>
      <c r="H225" s="223">
        <f t="shared" si="36"/>
        <v>1.8E-3</v>
      </c>
      <c r="I225" s="156">
        <v>0.05</v>
      </c>
      <c r="J225" s="154" t="s">
        <v>14</v>
      </c>
      <c r="K225" s="222" t="s">
        <v>16</v>
      </c>
    </row>
    <row r="226" spans="1:12" ht="12" customHeight="1">
      <c r="A226" s="232">
        <v>2590</v>
      </c>
      <c r="B226" s="175" t="s">
        <v>93</v>
      </c>
      <c r="C226" s="221">
        <v>100</v>
      </c>
      <c r="D226" s="154">
        <v>5000</v>
      </c>
      <c r="E226" s="222">
        <f t="shared" si="33"/>
        <v>0.02</v>
      </c>
      <c r="F226" s="223"/>
      <c r="G226" s="154"/>
      <c r="H226" s="223">
        <f t="shared" si="36"/>
        <v>0.02</v>
      </c>
      <c r="I226" s="156">
        <v>0.5</v>
      </c>
      <c r="J226" s="154" t="s">
        <v>18</v>
      </c>
      <c r="K226" s="222" t="s">
        <v>16</v>
      </c>
    </row>
    <row r="227" spans="1:12" s="253" customFormat="1" ht="12" customHeight="1">
      <c r="A227" s="160">
        <v>2591</v>
      </c>
      <c r="B227" s="175" t="s">
        <v>94</v>
      </c>
      <c r="C227" s="221">
        <v>10000</v>
      </c>
      <c r="D227" s="154">
        <v>10000</v>
      </c>
      <c r="E227" s="222">
        <f t="shared" si="33"/>
        <v>1</v>
      </c>
      <c r="F227" s="223"/>
      <c r="G227" s="154"/>
      <c r="H227" s="223">
        <f t="shared" si="36"/>
        <v>1</v>
      </c>
      <c r="I227" s="156">
        <v>0.05</v>
      </c>
      <c r="J227" s="154" t="s">
        <v>14</v>
      </c>
      <c r="K227" s="222" t="s">
        <v>16</v>
      </c>
      <c r="L227" s="176"/>
    </row>
    <row r="228" spans="1:12" s="253" customFormat="1" ht="12" customHeight="1">
      <c r="A228" s="160">
        <v>2592</v>
      </c>
      <c r="B228" s="175" t="s">
        <v>95</v>
      </c>
      <c r="C228" s="221">
        <v>100</v>
      </c>
      <c r="D228" s="154">
        <v>1000</v>
      </c>
      <c r="E228" s="222">
        <f>C228/D228</f>
        <v>0.1</v>
      </c>
      <c r="F228" s="223">
        <v>100</v>
      </c>
      <c r="G228" s="154">
        <v>50</v>
      </c>
      <c r="H228" s="223">
        <f>F228/G228</f>
        <v>2</v>
      </c>
      <c r="I228" s="156">
        <v>0.05</v>
      </c>
      <c r="J228" s="154" t="s">
        <v>14</v>
      </c>
      <c r="K228" s="222" t="s">
        <v>17</v>
      </c>
      <c r="L228" s="150"/>
    </row>
    <row r="229" spans="1:12" s="253" customFormat="1" ht="12" customHeight="1">
      <c r="A229" s="160">
        <v>2593</v>
      </c>
      <c r="B229" s="175" t="s">
        <v>96</v>
      </c>
      <c r="C229" s="221">
        <v>209</v>
      </c>
      <c r="D229" s="154">
        <v>5000</v>
      </c>
      <c r="E229" s="222">
        <f t="shared" si="33"/>
        <v>4.1799999999999997E-2</v>
      </c>
      <c r="F229" s="223"/>
      <c r="G229" s="154"/>
      <c r="H229" s="223">
        <f t="shared" si="36"/>
        <v>4.1799999999999997E-2</v>
      </c>
      <c r="I229" s="156">
        <v>1</v>
      </c>
      <c r="J229" s="154" t="s">
        <v>25</v>
      </c>
      <c r="K229" s="222" t="s">
        <v>16</v>
      </c>
      <c r="L229" s="150"/>
    </row>
    <row r="230" spans="1:12" s="253" customFormat="1" ht="12" customHeight="1">
      <c r="A230" s="160">
        <v>2594</v>
      </c>
      <c r="B230" s="175" t="s">
        <v>217</v>
      </c>
      <c r="C230" s="221">
        <v>188</v>
      </c>
      <c r="D230" s="154">
        <v>5000</v>
      </c>
      <c r="E230" s="222">
        <f t="shared" si="33"/>
        <v>3.7600000000000001E-2</v>
      </c>
      <c r="F230" s="223"/>
      <c r="G230" s="154"/>
      <c r="H230" s="223">
        <f t="shared" si="36"/>
        <v>3.7600000000000001E-2</v>
      </c>
      <c r="I230" s="156">
        <v>1</v>
      </c>
      <c r="J230" s="154" t="s">
        <v>25</v>
      </c>
      <c r="K230" s="222" t="s">
        <v>16</v>
      </c>
      <c r="L230" s="150"/>
    </row>
    <row r="231" spans="1:12" s="253" customFormat="1" ht="12" customHeight="1">
      <c r="A231" s="160">
        <v>2595</v>
      </c>
      <c r="B231" s="175" t="s">
        <v>97</v>
      </c>
      <c r="C231" s="221">
        <v>600</v>
      </c>
      <c r="D231" s="154">
        <v>1000</v>
      </c>
      <c r="E231" s="222">
        <f>C231/D231</f>
        <v>0.6</v>
      </c>
      <c r="F231" s="223">
        <v>12.5</v>
      </c>
      <c r="G231" s="154">
        <v>50</v>
      </c>
      <c r="H231" s="223">
        <f>F231/G231</f>
        <v>0.25</v>
      </c>
      <c r="I231" s="156">
        <v>0.05</v>
      </c>
      <c r="J231" s="154" t="s">
        <v>14</v>
      </c>
      <c r="K231" s="222" t="s">
        <v>16</v>
      </c>
      <c r="L231" s="150"/>
    </row>
    <row r="232" spans="1:12" s="253" customFormat="1" ht="12" customHeight="1">
      <c r="A232" s="160">
        <v>2596</v>
      </c>
      <c r="B232" s="175" t="s">
        <v>98</v>
      </c>
      <c r="C232" s="221">
        <v>490</v>
      </c>
      <c r="D232" s="154">
        <v>1000</v>
      </c>
      <c r="E232" s="222">
        <f t="shared" si="33"/>
        <v>0.49</v>
      </c>
      <c r="F232" s="223"/>
      <c r="G232" s="154"/>
      <c r="H232" s="223">
        <f t="shared" si="36"/>
        <v>0.49</v>
      </c>
      <c r="I232" s="156">
        <v>0.05</v>
      </c>
      <c r="J232" s="154" t="s">
        <v>14</v>
      </c>
      <c r="K232" s="222" t="s">
        <v>16</v>
      </c>
      <c r="L232" s="150"/>
    </row>
    <row r="233" spans="1:12" s="253" customFormat="1" ht="12" customHeight="1">
      <c r="A233" s="160">
        <v>2597</v>
      </c>
      <c r="B233" s="175" t="s">
        <v>216</v>
      </c>
      <c r="C233" s="221">
        <v>18</v>
      </c>
      <c r="D233" s="154">
        <v>1000</v>
      </c>
      <c r="E233" s="222">
        <f t="shared" si="33"/>
        <v>1.7999999999999999E-2</v>
      </c>
      <c r="F233" s="223">
        <v>3.3</v>
      </c>
      <c r="G233" s="154">
        <v>100</v>
      </c>
      <c r="H233" s="223">
        <f>F233/G233</f>
        <v>3.3000000000000002E-2</v>
      </c>
      <c r="I233" s="156">
        <v>0.05</v>
      </c>
      <c r="J233" s="154" t="s">
        <v>14</v>
      </c>
      <c r="K233" s="222" t="s">
        <v>16</v>
      </c>
      <c r="L233" s="150"/>
    </row>
    <row r="234" spans="1:12">
      <c r="A234" s="160">
        <v>2598</v>
      </c>
      <c r="B234" s="175" t="s">
        <v>99</v>
      </c>
      <c r="C234" s="221">
        <v>75</v>
      </c>
      <c r="D234" s="154">
        <v>1000</v>
      </c>
      <c r="E234" s="222">
        <f>C234/D234</f>
        <v>7.4999999999999997E-2</v>
      </c>
      <c r="F234" s="223">
        <v>5.6</v>
      </c>
      <c r="G234" s="154">
        <v>50</v>
      </c>
      <c r="H234" s="223">
        <f>F234/G234</f>
        <v>0.11199999999999999</v>
      </c>
      <c r="I234" s="156">
        <v>1</v>
      </c>
      <c r="J234" s="154" t="s">
        <v>25</v>
      </c>
      <c r="K234" s="222" t="s">
        <v>16</v>
      </c>
    </row>
    <row r="235" spans="1:12">
      <c r="A235" s="232">
        <v>2599</v>
      </c>
      <c r="B235" s="175" t="s">
        <v>100</v>
      </c>
      <c r="C235" s="156">
        <v>100</v>
      </c>
      <c r="D235" s="154">
        <v>1000</v>
      </c>
      <c r="E235" s="157">
        <f t="shared" si="33"/>
        <v>0.1</v>
      </c>
      <c r="F235" s="158">
        <v>120</v>
      </c>
      <c r="G235" s="154">
        <v>100</v>
      </c>
      <c r="H235" s="155">
        <f>F235/G235</f>
        <v>1.2</v>
      </c>
      <c r="I235" s="156">
        <v>0.5</v>
      </c>
      <c r="J235" s="154" t="s">
        <v>18</v>
      </c>
      <c r="K235" s="222" t="s">
        <v>16</v>
      </c>
    </row>
    <row r="236" spans="1:12">
      <c r="A236" s="232">
        <v>2600</v>
      </c>
      <c r="B236" s="175" t="s">
        <v>101</v>
      </c>
      <c r="C236" s="156">
        <v>120</v>
      </c>
      <c r="D236" s="154">
        <v>1000</v>
      </c>
      <c r="E236" s="157">
        <f t="shared" si="33"/>
        <v>0.12</v>
      </c>
      <c r="F236" s="158">
        <v>120</v>
      </c>
      <c r="G236" s="154">
        <v>100</v>
      </c>
      <c r="H236" s="155">
        <f>F236/G236</f>
        <v>1.2</v>
      </c>
      <c r="I236" s="156">
        <v>1</v>
      </c>
      <c r="J236" s="154" t="s">
        <v>25</v>
      </c>
      <c r="K236" s="222" t="s">
        <v>16</v>
      </c>
    </row>
    <row r="237" spans="1:12">
      <c r="A237" s="232">
        <v>2601</v>
      </c>
      <c r="B237" s="175" t="s">
        <v>102</v>
      </c>
      <c r="C237" s="156">
        <v>120</v>
      </c>
      <c r="D237" s="154">
        <v>1000</v>
      </c>
      <c r="E237" s="157">
        <f t="shared" si="33"/>
        <v>0.12</v>
      </c>
      <c r="F237" s="158">
        <v>120</v>
      </c>
      <c r="G237" s="154">
        <v>100</v>
      </c>
      <c r="H237" s="155">
        <f>F237/G237</f>
        <v>1.2</v>
      </c>
      <c r="I237" s="156">
        <v>0.5</v>
      </c>
      <c r="J237" s="154" t="s">
        <v>18</v>
      </c>
      <c r="K237" s="222" t="s">
        <v>16</v>
      </c>
    </row>
    <row r="238" spans="1:12">
      <c r="A238" s="232">
        <v>2602</v>
      </c>
      <c r="B238" s="175" t="s">
        <v>103</v>
      </c>
      <c r="C238" s="156">
        <v>38</v>
      </c>
      <c r="D238" s="154">
        <v>1000</v>
      </c>
      <c r="E238" s="157">
        <f t="shared" si="33"/>
        <v>3.7999999999999999E-2</v>
      </c>
      <c r="F238" s="158"/>
      <c r="G238" s="154"/>
      <c r="H238" s="155">
        <f t="shared" ref="H238:H242" si="40">E238</f>
        <v>3.7999999999999999E-2</v>
      </c>
      <c r="I238" s="156">
        <v>1</v>
      </c>
      <c r="J238" s="154" t="s">
        <v>25</v>
      </c>
      <c r="K238" s="222" t="s">
        <v>16</v>
      </c>
    </row>
    <row r="239" spans="1:12">
      <c r="A239" s="160">
        <v>2603</v>
      </c>
      <c r="B239" s="175" t="s">
        <v>215</v>
      </c>
      <c r="C239" s="156">
        <v>100</v>
      </c>
      <c r="D239" s="154">
        <v>5000</v>
      </c>
      <c r="E239" s="157">
        <f t="shared" si="33"/>
        <v>0.02</v>
      </c>
      <c r="F239" s="158"/>
      <c r="G239" s="154"/>
      <c r="H239" s="155">
        <f t="shared" si="40"/>
        <v>0.02</v>
      </c>
      <c r="I239" s="156">
        <v>1</v>
      </c>
      <c r="J239" s="154" t="s">
        <v>25</v>
      </c>
      <c r="K239" s="222" t="s">
        <v>15</v>
      </c>
    </row>
    <row r="240" spans="1:12">
      <c r="A240" s="160">
        <v>2604</v>
      </c>
      <c r="B240" s="175" t="s">
        <v>104</v>
      </c>
      <c r="C240" s="156">
        <v>13</v>
      </c>
      <c r="D240" s="154">
        <v>5000</v>
      </c>
      <c r="E240" s="157">
        <f>C240/D240</f>
        <v>2.5999999999999999E-3</v>
      </c>
      <c r="F240" s="158"/>
      <c r="G240" s="154"/>
      <c r="H240" s="155">
        <f t="shared" si="40"/>
        <v>2.5999999999999999E-3</v>
      </c>
      <c r="I240" s="156">
        <v>1</v>
      </c>
      <c r="J240" s="154" t="s">
        <v>16</v>
      </c>
      <c r="K240" s="222" t="s">
        <v>16</v>
      </c>
    </row>
    <row r="241" spans="1:11">
      <c r="A241" s="160">
        <v>2605</v>
      </c>
      <c r="B241" s="175" t="s">
        <v>105</v>
      </c>
      <c r="C241" s="221">
        <v>40.700000000000003</v>
      </c>
      <c r="D241" s="154">
        <v>1000</v>
      </c>
      <c r="E241" s="222">
        <f>C241/D241</f>
        <v>4.07E-2</v>
      </c>
      <c r="F241" s="223"/>
      <c r="G241" s="154"/>
      <c r="H241" s="223">
        <f>E241</f>
        <v>4.07E-2</v>
      </c>
      <c r="I241" s="156">
        <v>0.05</v>
      </c>
      <c r="J241" s="154" t="s">
        <v>14</v>
      </c>
      <c r="K241" s="222" t="s">
        <v>16</v>
      </c>
    </row>
    <row r="242" spans="1:11">
      <c r="A242" s="160">
        <v>2606</v>
      </c>
      <c r="B242" s="175" t="s">
        <v>106</v>
      </c>
      <c r="C242" s="156">
        <v>528</v>
      </c>
      <c r="D242" s="154">
        <v>1000</v>
      </c>
      <c r="E242" s="157">
        <f t="shared" ref="E242:E256" si="41">C242/D242</f>
        <v>0.52800000000000002</v>
      </c>
      <c r="F242" s="223"/>
      <c r="G242" s="154"/>
      <c r="H242" s="223">
        <f t="shared" si="40"/>
        <v>0.52800000000000002</v>
      </c>
      <c r="I242" s="156">
        <v>0.05</v>
      </c>
      <c r="J242" s="154" t="s">
        <v>14</v>
      </c>
      <c r="K242" s="222" t="s">
        <v>15</v>
      </c>
    </row>
    <row r="243" spans="1:11">
      <c r="A243" s="160">
        <v>2607</v>
      </c>
      <c r="B243" s="224" t="s">
        <v>214</v>
      </c>
      <c r="C243" s="156">
        <v>39</v>
      </c>
      <c r="D243" s="154">
        <v>1000</v>
      </c>
      <c r="E243" s="157">
        <f t="shared" si="41"/>
        <v>3.9E-2</v>
      </c>
      <c r="F243" s="223">
        <v>4.3</v>
      </c>
      <c r="G243" s="154">
        <v>100</v>
      </c>
      <c r="H243" s="223">
        <f>+F243/G243</f>
        <v>4.2999999999999997E-2</v>
      </c>
      <c r="I243" s="156">
        <v>0.5</v>
      </c>
      <c r="J243" s="154" t="s">
        <v>18</v>
      </c>
      <c r="K243" s="222" t="s">
        <v>16</v>
      </c>
    </row>
    <row r="244" spans="1:11">
      <c r="A244" s="160">
        <v>2608</v>
      </c>
      <c r="B244" s="224" t="s">
        <v>213</v>
      </c>
      <c r="C244" s="156">
        <v>100</v>
      </c>
      <c r="D244" s="154">
        <v>1000</v>
      </c>
      <c r="E244" s="157">
        <f t="shared" si="41"/>
        <v>0.1</v>
      </c>
      <c r="F244" s="158">
        <v>100</v>
      </c>
      <c r="G244" s="154">
        <v>10</v>
      </c>
      <c r="H244" s="155">
        <f>+F244/G244</f>
        <v>10</v>
      </c>
      <c r="I244" s="156">
        <v>0.05</v>
      </c>
      <c r="J244" s="154" t="s">
        <v>14</v>
      </c>
      <c r="K244" s="222" t="s">
        <v>17</v>
      </c>
    </row>
    <row r="245" spans="1:11">
      <c r="A245" s="160">
        <v>2609</v>
      </c>
      <c r="B245" s="250" t="s">
        <v>212</v>
      </c>
      <c r="C245" s="156">
        <v>100</v>
      </c>
      <c r="D245" s="154">
        <v>1000</v>
      </c>
      <c r="E245" s="157">
        <f t="shared" si="41"/>
        <v>0.1</v>
      </c>
      <c r="F245" s="158">
        <v>100</v>
      </c>
      <c r="G245" s="154">
        <v>50</v>
      </c>
      <c r="H245" s="155">
        <f t="shared" ref="H245" si="42">F245/G245</f>
        <v>2</v>
      </c>
      <c r="I245" s="156">
        <v>1</v>
      </c>
      <c r="J245" s="154" t="s">
        <v>25</v>
      </c>
      <c r="K245" s="222" t="s">
        <v>16</v>
      </c>
    </row>
    <row r="246" spans="1:11">
      <c r="A246" s="232">
        <v>2610</v>
      </c>
      <c r="B246" s="251" t="s">
        <v>211</v>
      </c>
      <c r="C246" s="156">
        <v>100</v>
      </c>
      <c r="D246" s="154">
        <v>1000</v>
      </c>
      <c r="E246" s="157">
        <f t="shared" si="41"/>
        <v>0.1</v>
      </c>
      <c r="F246" s="158"/>
      <c r="G246" s="154"/>
      <c r="H246" s="155">
        <v>0.1</v>
      </c>
      <c r="I246" s="156">
        <v>0.05</v>
      </c>
      <c r="J246" s="154" t="s">
        <v>14</v>
      </c>
      <c r="K246" s="222" t="s">
        <v>16</v>
      </c>
    </row>
    <row r="247" spans="1:11">
      <c r="A247" s="232">
        <v>2611</v>
      </c>
      <c r="B247" s="160" t="s">
        <v>210</v>
      </c>
      <c r="C247" s="156">
        <v>100</v>
      </c>
      <c r="D247" s="154">
        <v>1000</v>
      </c>
      <c r="E247" s="157">
        <f t="shared" si="41"/>
        <v>0.1</v>
      </c>
      <c r="F247" s="158"/>
      <c r="G247" s="154"/>
      <c r="H247" s="155">
        <v>0.1</v>
      </c>
      <c r="I247" s="156">
        <v>1</v>
      </c>
      <c r="J247" s="154" t="s">
        <v>25</v>
      </c>
      <c r="K247" s="222" t="s">
        <v>16</v>
      </c>
    </row>
    <row r="248" spans="1:11">
      <c r="A248" s="232">
        <v>2612</v>
      </c>
      <c r="B248" s="178" t="s">
        <v>209</v>
      </c>
      <c r="C248" s="156">
        <v>100</v>
      </c>
      <c r="D248" s="154">
        <v>1000</v>
      </c>
      <c r="E248" s="157">
        <f t="shared" si="41"/>
        <v>0.1</v>
      </c>
      <c r="F248" s="158"/>
      <c r="G248" s="154"/>
      <c r="H248" s="155">
        <v>0.1</v>
      </c>
      <c r="I248" s="156">
        <v>1</v>
      </c>
      <c r="J248" s="154" t="s">
        <v>25</v>
      </c>
      <c r="K248" s="222" t="s">
        <v>16</v>
      </c>
    </row>
    <row r="249" spans="1:11">
      <c r="A249" s="232">
        <v>2613</v>
      </c>
      <c r="B249" s="178" t="s">
        <v>208</v>
      </c>
      <c r="C249" s="156">
        <v>100</v>
      </c>
      <c r="D249" s="154">
        <v>1000</v>
      </c>
      <c r="E249" s="157">
        <f t="shared" si="41"/>
        <v>0.1</v>
      </c>
      <c r="F249" s="158"/>
      <c r="G249" s="154"/>
      <c r="H249" s="155">
        <v>0.1</v>
      </c>
      <c r="I249" s="156">
        <v>1</v>
      </c>
      <c r="J249" s="154" t="s">
        <v>25</v>
      </c>
      <c r="K249" s="222" t="s">
        <v>16</v>
      </c>
    </row>
    <row r="250" spans="1:11">
      <c r="A250" s="232">
        <v>2614</v>
      </c>
      <c r="B250" s="251" t="s">
        <v>207</v>
      </c>
      <c r="C250" s="156">
        <v>100</v>
      </c>
      <c r="D250" s="154">
        <v>1000</v>
      </c>
      <c r="E250" s="157">
        <f t="shared" si="41"/>
        <v>0.1</v>
      </c>
      <c r="F250" s="158"/>
      <c r="G250" s="154"/>
      <c r="H250" s="155">
        <v>0.1</v>
      </c>
      <c r="I250" s="156">
        <v>1</v>
      </c>
      <c r="J250" s="154" t="s">
        <v>25</v>
      </c>
      <c r="K250" s="222" t="s">
        <v>16</v>
      </c>
    </row>
    <row r="251" spans="1:11">
      <c r="A251" s="252">
        <v>2615</v>
      </c>
      <c r="B251" s="153" t="s">
        <v>241</v>
      </c>
      <c r="C251" s="156">
        <v>0.59</v>
      </c>
      <c r="D251" s="154">
        <v>5000</v>
      </c>
      <c r="E251" s="157">
        <f t="shared" si="41"/>
        <v>1.18E-4</v>
      </c>
      <c r="F251" s="158"/>
      <c r="G251" s="154"/>
      <c r="H251" s="155">
        <f t="shared" ref="H251:H255" si="43">E251</f>
        <v>1.18E-4</v>
      </c>
      <c r="I251" s="221">
        <v>0.05</v>
      </c>
      <c r="J251" s="154" t="s">
        <v>14</v>
      </c>
      <c r="K251" s="222" t="s">
        <v>16</v>
      </c>
    </row>
    <row r="252" spans="1:11">
      <c r="A252" s="252">
        <v>2616</v>
      </c>
      <c r="B252" s="153" t="s">
        <v>370</v>
      </c>
      <c r="C252" s="221">
        <v>7.4</v>
      </c>
      <c r="D252" s="154">
        <v>1000</v>
      </c>
      <c r="E252" s="222">
        <f t="shared" si="41"/>
        <v>7.4000000000000003E-3</v>
      </c>
      <c r="F252" s="223"/>
      <c r="G252" s="154"/>
      <c r="H252" s="222">
        <f t="shared" si="43"/>
        <v>7.4000000000000003E-3</v>
      </c>
      <c r="I252" s="221">
        <v>0.05</v>
      </c>
      <c r="J252" s="154" t="s">
        <v>14</v>
      </c>
      <c r="K252" s="222" t="s">
        <v>16</v>
      </c>
    </row>
    <row r="253" spans="1:11">
      <c r="A253" s="252">
        <v>2617</v>
      </c>
      <c r="B253" s="153" t="s">
        <v>371</v>
      </c>
      <c r="C253" s="221">
        <v>100</v>
      </c>
      <c r="D253" s="154">
        <v>5000</v>
      </c>
      <c r="E253" s="222">
        <f t="shared" si="41"/>
        <v>0.02</v>
      </c>
      <c r="F253" s="223"/>
      <c r="G253" s="154"/>
      <c r="H253" s="222">
        <f t="shared" si="43"/>
        <v>0.02</v>
      </c>
      <c r="I253" s="221">
        <v>0.05</v>
      </c>
      <c r="J253" s="154" t="s">
        <v>14</v>
      </c>
      <c r="K253" s="222" t="s">
        <v>16</v>
      </c>
    </row>
    <row r="254" spans="1:11">
      <c r="A254" s="252">
        <v>2618</v>
      </c>
      <c r="B254" s="153" t="s">
        <v>372</v>
      </c>
      <c r="C254" s="221">
        <v>100</v>
      </c>
      <c r="D254" s="154">
        <v>1000</v>
      </c>
      <c r="E254" s="222">
        <f t="shared" si="41"/>
        <v>0.1</v>
      </c>
      <c r="F254" s="223"/>
      <c r="G254" s="154"/>
      <c r="H254" s="222">
        <f t="shared" si="43"/>
        <v>0.1</v>
      </c>
      <c r="I254" s="221">
        <v>0.05</v>
      </c>
      <c r="J254" s="154" t="s">
        <v>14</v>
      </c>
      <c r="K254" s="222" t="s">
        <v>16</v>
      </c>
    </row>
    <row r="255" spans="1:11">
      <c r="A255" s="254">
        <v>2619</v>
      </c>
      <c r="B255" s="153" t="s">
        <v>373</v>
      </c>
      <c r="C255" s="221">
        <v>2.2000000000000002</v>
      </c>
      <c r="D255" s="154">
        <v>1000</v>
      </c>
      <c r="E255" s="222">
        <f t="shared" si="41"/>
        <v>2.2000000000000001E-3</v>
      </c>
      <c r="F255" s="223"/>
      <c r="G255" s="154"/>
      <c r="H255" s="222">
        <f t="shared" si="43"/>
        <v>2.2000000000000001E-3</v>
      </c>
      <c r="I255" s="221">
        <v>0.05</v>
      </c>
      <c r="J255" s="154" t="s">
        <v>14</v>
      </c>
      <c r="K255" s="222" t="s">
        <v>17</v>
      </c>
    </row>
    <row r="256" spans="1:11">
      <c r="A256" s="284">
        <v>2620</v>
      </c>
      <c r="B256" s="285" t="s">
        <v>374</v>
      </c>
      <c r="C256" s="221">
        <v>100</v>
      </c>
      <c r="D256" s="154">
        <v>1000</v>
      </c>
      <c r="E256" s="222">
        <f t="shared" si="41"/>
        <v>0.1</v>
      </c>
      <c r="F256" s="223">
        <v>100</v>
      </c>
      <c r="G256" s="154">
        <v>50</v>
      </c>
      <c r="H256" s="222">
        <f>+F256/G256</f>
        <v>2</v>
      </c>
      <c r="I256" s="221">
        <v>0.05</v>
      </c>
      <c r="J256" s="154" t="s">
        <v>14</v>
      </c>
      <c r="K256" s="222" t="s">
        <v>16</v>
      </c>
    </row>
    <row r="257" spans="1:12" s="295" customFormat="1" ht="13.5" thickBot="1">
      <c r="A257" s="281">
        <v>2621</v>
      </c>
      <c r="B257" s="278" t="s">
        <v>355</v>
      </c>
      <c r="C257" s="286">
        <v>100</v>
      </c>
      <c r="D257" s="287">
        <v>1000</v>
      </c>
      <c r="E257" s="288">
        <f>C257/D257</f>
        <v>0.1</v>
      </c>
      <c r="F257" s="289"/>
      <c r="G257" s="290"/>
      <c r="H257" s="291">
        <f>E257</f>
        <v>0.1</v>
      </c>
      <c r="I257" s="292">
        <v>1</v>
      </c>
      <c r="J257" s="287" t="s">
        <v>25</v>
      </c>
      <c r="K257" s="293" t="s">
        <v>15</v>
      </c>
      <c r="L257" s="294"/>
    </row>
    <row r="258" spans="1:12">
      <c r="A258" s="169"/>
    </row>
    <row r="259" spans="1:12">
      <c r="A259" s="126"/>
    </row>
    <row r="260" spans="1:12">
      <c r="A260" s="255" t="s">
        <v>206</v>
      </c>
      <c r="B260" s="191"/>
      <c r="C260" s="192"/>
      <c r="D260" s="192"/>
      <c r="E260" s="192"/>
      <c r="F260" s="192"/>
      <c r="G260" s="192"/>
      <c r="H260" s="192"/>
      <c r="I260" s="192"/>
    </row>
    <row r="261" spans="1:12">
      <c r="A261" s="256" t="s">
        <v>111</v>
      </c>
      <c r="B261" s="257" t="s">
        <v>205</v>
      </c>
      <c r="C261" s="192"/>
      <c r="D261" s="192"/>
      <c r="E261" s="192"/>
      <c r="F261" s="192"/>
      <c r="G261" s="192"/>
      <c r="H261" s="192"/>
      <c r="I261" s="192"/>
    </row>
    <row r="262" spans="1:12">
      <c r="A262" s="191" t="s">
        <v>112</v>
      </c>
      <c r="B262" s="191" t="s">
        <v>204</v>
      </c>
      <c r="C262" s="192"/>
      <c r="D262" s="192"/>
      <c r="E262" s="192"/>
      <c r="F262" s="192"/>
      <c r="G262" s="192"/>
      <c r="H262" s="192"/>
      <c r="I262" s="192"/>
    </row>
    <row r="263" spans="1:12">
      <c r="A263" s="191"/>
      <c r="B263" s="191" t="s">
        <v>203</v>
      </c>
      <c r="C263" s="192"/>
      <c r="D263" s="192"/>
      <c r="E263" s="192"/>
      <c r="F263" s="192"/>
      <c r="G263" s="192"/>
      <c r="H263" s="192"/>
      <c r="I263" s="192"/>
    </row>
    <row r="264" spans="1:12">
      <c r="A264" s="256" t="s">
        <v>202</v>
      </c>
      <c r="B264" s="257" t="s">
        <v>201</v>
      </c>
      <c r="C264" s="192"/>
      <c r="D264" s="192"/>
      <c r="E264" s="192"/>
      <c r="F264" s="192"/>
      <c r="G264" s="192"/>
      <c r="H264" s="192"/>
      <c r="I264" s="192"/>
    </row>
    <row r="265" spans="1:12">
      <c r="A265" s="256" t="s">
        <v>385</v>
      </c>
      <c r="B265" s="296" t="s">
        <v>386</v>
      </c>
      <c r="C265" s="192"/>
      <c r="D265" s="192"/>
      <c r="E265" s="192"/>
      <c r="F265" s="192"/>
      <c r="G265" s="192"/>
      <c r="H265" s="192"/>
      <c r="I265" s="192"/>
    </row>
    <row r="266" spans="1:12">
      <c r="A266" s="256"/>
      <c r="B266" s="296" t="s">
        <v>387</v>
      </c>
      <c r="C266" s="192"/>
      <c r="D266" s="192"/>
      <c r="E266" s="192"/>
      <c r="F266" s="192"/>
      <c r="G266" s="192"/>
      <c r="H266" s="192"/>
      <c r="I266" s="192"/>
    </row>
    <row r="267" spans="1:12">
      <c r="A267" s="256" t="s">
        <v>200</v>
      </c>
      <c r="B267" s="257" t="s">
        <v>199</v>
      </c>
      <c r="C267" s="192"/>
      <c r="D267" s="192"/>
      <c r="E267" s="192"/>
      <c r="F267" s="192"/>
      <c r="G267" s="192"/>
      <c r="H267" s="192"/>
      <c r="I267" s="192"/>
    </row>
    <row r="268" spans="1:12" ht="15.75">
      <c r="A268" s="258" t="s">
        <v>198</v>
      </c>
    </row>
    <row r="269" spans="1:12">
      <c r="A269" s="255" t="s">
        <v>197</v>
      </c>
      <c r="B269" s="191" t="s">
        <v>113</v>
      </c>
    </row>
    <row r="270" spans="1:12">
      <c r="A270" s="255" t="s">
        <v>196</v>
      </c>
      <c r="B270" s="191" t="s">
        <v>114</v>
      </c>
    </row>
    <row r="271" spans="1:12">
      <c r="A271" s="255" t="s">
        <v>195</v>
      </c>
      <c r="B271" s="191" t="s">
        <v>115</v>
      </c>
      <c r="C271" s="171"/>
      <c r="D271" s="171"/>
    </row>
    <row r="272" spans="1:12">
      <c r="A272" s="255" t="s">
        <v>194</v>
      </c>
      <c r="B272" s="191" t="s">
        <v>116</v>
      </c>
    </row>
    <row r="273" spans="1:2">
      <c r="A273" s="255" t="s">
        <v>193</v>
      </c>
      <c r="B273" s="191" t="s">
        <v>192</v>
      </c>
    </row>
    <row r="274" spans="1:2">
      <c r="A274" s="259" t="s">
        <v>191</v>
      </c>
    </row>
    <row r="275" spans="1:2">
      <c r="A275" s="255" t="s">
        <v>190</v>
      </c>
      <c r="B275" s="191" t="s">
        <v>117</v>
      </c>
    </row>
    <row r="276" spans="1:2">
      <c r="A276" s="255" t="s">
        <v>18</v>
      </c>
      <c r="B276" s="191" t="s">
        <v>189</v>
      </c>
    </row>
    <row r="277" spans="1:2">
      <c r="A277" s="255" t="s">
        <v>188</v>
      </c>
      <c r="B277" s="191" t="s">
        <v>118</v>
      </c>
    </row>
    <row r="278" spans="1:2">
      <c r="A278" s="255" t="s">
        <v>184</v>
      </c>
      <c r="B278" s="191" t="s">
        <v>119</v>
      </c>
    </row>
    <row r="279" spans="1:2">
      <c r="A279" s="255" t="s">
        <v>183</v>
      </c>
      <c r="B279" s="191" t="s">
        <v>120</v>
      </c>
    </row>
    <row r="280" spans="1:2">
      <c r="A280" s="259" t="s">
        <v>187</v>
      </c>
    </row>
    <row r="281" spans="1:2">
      <c r="A281" s="255" t="s">
        <v>186</v>
      </c>
      <c r="B281" s="191" t="s">
        <v>121</v>
      </c>
    </row>
    <row r="282" spans="1:2">
      <c r="A282" s="255" t="s">
        <v>185</v>
      </c>
      <c r="B282" s="191" t="s">
        <v>122</v>
      </c>
    </row>
    <row r="283" spans="1:2">
      <c r="A283" s="255" t="s">
        <v>184</v>
      </c>
      <c r="B283" s="191" t="s">
        <v>119</v>
      </c>
    </row>
    <row r="284" spans="1:2">
      <c r="A284" s="255" t="s">
        <v>183</v>
      </c>
      <c r="B284" s="191" t="s">
        <v>120</v>
      </c>
    </row>
    <row r="285" spans="1:2">
      <c r="A285" s="169"/>
    </row>
    <row r="286" spans="1:2">
      <c r="A286" s="169"/>
    </row>
    <row r="287" spans="1:2">
      <c r="A287" s="169"/>
    </row>
    <row r="288" spans="1:2">
      <c r="A288" s="169"/>
    </row>
    <row r="289" spans="1:1">
      <c r="A289" s="169"/>
    </row>
    <row r="290" spans="1:1">
      <c r="A290" s="169"/>
    </row>
    <row r="291" spans="1:1">
      <c r="A291" s="169"/>
    </row>
    <row r="292" spans="1:1">
      <c r="A292" s="169"/>
    </row>
    <row r="293" spans="1:1">
      <c r="A293" s="169"/>
    </row>
    <row r="294" spans="1:1">
      <c r="A294" s="169"/>
    </row>
    <row r="295" spans="1:1">
      <c r="A295" s="169"/>
    </row>
    <row r="296" spans="1:1">
      <c r="A296" s="169"/>
    </row>
    <row r="297" spans="1:1">
      <c r="A297" s="169"/>
    </row>
    <row r="298" spans="1:1">
      <c r="A298" s="169"/>
    </row>
    <row r="299" spans="1:1">
      <c r="A299" s="169"/>
    </row>
    <row r="300" spans="1:1">
      <c r="A300" s="169"/>
    </row>
    <row r="301" spans="1:1">
      <c r="A301" s="169"/>
    </row>
    <row r="302" spans="1:1">
      <c r="A302" s="169"/>
    </row>
    <row r="303" spans="1:1">
      <c r="A303" s="169"/>
    </row>
    <row r="304" spans="1:1">
      <c r="A304" s="169"/>
    </row>
    <row r="305" spans="1:1">
      <c r="A305" s="169"/>
    </row>
    <row r="306" spans="1:1">
      <c r="A306" s="169"/>
    </row>
    <row r="307" spans="1:1">
      <c r="A307" s="169"/>
    </row>
    <row r="308" spans="1:1">
      <c r="A308" s="169"/>
    </row>
    <row r="309" spans="1:1">
      <c r="A309" s="169"/>
    </row>
    <row r="310" spans="1:1">
      <c r="A310" s="169"/>
    </row>
    <row r="311" spans="1:1">
      <c r="A311" s="169"/>
    </row>
    <row r="312" spans="1:1">
      <c r="A312" s="169"/>
    </row>
    <row r="313" spans="1:1">
      <c r="A313" s="169"/>
    </row>
    <row r="314" spans="1:1">
      <c r="A314" s="169"/>
    </row>
    <row r="315" spans="1:1">
      <c r="A315" s="169"/>
    </row>
    <row r="316" spans="1:1">
      <c r="A316" s="169"/>
    </row>
    <row r="317" spans="1:1">
      <c r="A317" s="169"/>
    </row>
    <row r="318" spans="1:1">
      <c r="A318" s="169"/>
    </row>
    <row r="319" spans="1:1">
      <c r="A319" s="169"/>
    </row>
    <row r="320" spans="1:1">
      <c r="A320" s="169"/>
    </row>
    <row r="321" spans="1:1">
      <c r="A321" s="169"/>
    </row>
    <row r="322" spans="1:1">
      <c r="A322" s="169"/>
    </row>
    <row r="323" spans="1:1">
      <c r="A323" s="169"/>
    </row>
    <row r="324" spans="1:1">
      <c r="A324" s="169"/>
    </row>
    <row r="325" spans="1:1">
      <c r="A325" s="169"/>
    </row>
    <row r="326" spans="1:1">
      <c r="A326" s="169"/>
    </row>
    <row r="327" spans="1:1">
      <c r="A327" s="169"/>
    </row>
    <row r="328" spans="1:1">
      <c r="A328" s="169"/>
    </row>
    <row r="329" spans="1:1">
      <c r="A329" s="169"/>
    </row>
    <row r="330" spans="1:1">
      <c r="A330" s="169"/>
    </row>
    <row r="331" spans="1:1">
      <c r="A331" s="169"/>
    </row>
    <row r="332" spans="1:1">
      <c r="A332" s="169"/>
    </row>
    <row r="333" spans="1:1">
      <c r="A333" s="169"/>
    </row>
    <row r="334" spans="1:1">
      <c r="A334" s="169"/>
    </row>
    <row r="335" spans="1:1">
      <c r="A335" s="169"/>
    </row>
    <row r="336" spans="1:1">
      <c r="A336" s="169"/>
    </row>
    <row r="337" spans="1:1">
      <c r="A337" s="169"/>
    </row>
    <row r="338" spans="1:1">
      <c r="A338" s="169"/>
    </row>
    <row r="339" spans="1:1">
      <c r="A339" s="169"/>
    </row>
    <row r="340" spans="1:1">
      <c r="A340" s="169"/>
    </row>
    <row r="341" spans="1:1">
      <c r="A341" s="169"/>
    </row>
    <row r="342" spans="1:1">
      <c r="A342" s="169"/>
    </row>
    <row r="343" spans="1:1">
      <c r="A343" s="169"/>
    </row>
    <row r="344" spans="1:1">
      <c r="A344" s="169"/>
    </row>
    <row r="345" spans="1:1">
      <c r="A345" s="169"/>
    </row>
    <row r="346" spans="1:1">
      <c r="A346" s="169"/>
    </row>
    <row r="347" spans="1:1">
      <c r="A347" s="169"/>
    </row>
    <row r="348" spans="1:1">
      <c r="A348" s="169"/>
    </row>
    <row r="349" spans="1:1">
      <c r="A349" s="169"/>
    </row>
    <row r="350" spans="1:1">
      <c r="A350" s="169"/>
    </row>
    <row r="351" spans="1:1">
      <c r="A351" s="169"/>
    </row>
    <row r="352" spans="1:1">
      <c r="A352" s="169"/>
    </row>
    <row r="353" spans="1:1">
      <c r="A353" s="169"/>
    </row>
    <row r="354" spans="1:1">
      <c r="A354" s="169"/>
    </row>
    <row r="355" spans="1:1">
      <c r="A355" s="169"/>
    </row>
    <row r="356" spans="1:1">
      <c r="A356" s="169"/>
    </row>
    <row r="357" spans="1:1">
      <c r="A357" s="169"/>
    </row>
    <row r="358" spans="1:1">
      <c r="A358" s="169"/>
    </row>
    <row r="359" spans="1:1">
      <c r="A359" s="169"/>
    </row>
    <row r="360" spans="1:1">
      <c r="A360" s="169"/>
    </row>
    <row r="361" spans="1:1">
      <c r="A361" s="169"/>
    </row>
    <row r="362" spans="1:1">
      <c r="A362" s="169"/>
    </row>
    <row r="363" spans="1:1">
      <c r="A363" s="169"/>
    </row>
    <row r="364" spans="1:1">
      <c r="A364" s="169"/>
    </row>
    <row r="365" spans="1:1">
      <c r="A365" s="169"/>
    </row>
    <row r="366" spans="1:1">
      <c r="A366" s="169"/>
    </row>
    <row r="367" spans="1:1">
      <c r="A367" s="169"/>
    </row>
    <row r="368" spans="1:1">
      <c r="A368" s="169"/>
    </row>
    <row r="369" spans="1:1">
      <c r="A369" s="169"/>
    </row>
    <row r="370" spans="1:1">
      <c r="A370" s="169"/>
    </row>
    <row r="371" spans="1:1">
      <c r="A371" s="169"/>
    </row>
    <row r="372" spans="1:1">
      <c r="A372" s="169"/>
    </row>
    <row r="373" spans="1:1">
      <c r="A373" s="169"/>
    </row>
    <row r="374" spans="1:1">
      <c r="A374" s="169"/>
    </row>
    <row r="375" spans="1:1">
      <c r="A375" s="169"/>
    </row>
    <row r="376" spans="1:1">
      <c r="A376" s="169"/>
    </row>
    <row r="377" spans="1:1">
      <c r="A377" s="169"/>
    </row>
    <row r="378" spans="1:1">
      <c r="A378" s="169"/>
    </row>
    <row r="379" spans="1:1">
      <c r="A379" s="169"/>
    </row>
    <row r="380" spans="1:1">
      <c r="A380" s="169"/>
    </row>
    <row r="381" spans="1:1">
      <c r="A381" s="169"/>
    </row>
    <row r="382" spans="1:1">
      <c r="A382" s="169"/>
    </row>
    <row r="383" spans="1:1">
      <c r="A383" s="169"/>
    </row>
    <row r="384" spans="1:1">
      <c r="A384" s="169"/>
    </row>
    <row r="385" spans="1:1">
      <c r="A385" s="169"/>
    </row>
    <row r="386" spans="1:1">
      <c r="A386" s="169"/>
    </row>
    <row r="387" spans="1:1">
      <c r="A387" s="169"/>
    </row>
    <row r="388" spans="1:1">
      <c r="A388" s="169"/>
    </row>
    <row r="389" spans="1:1">
      <c r="A389" s="169"/>
    </row>
    <row r="390" spans="1:1">
      <c r="A390" s="169"/>
    </row>
    <row r="391" spans="1:1">
      <c r="A391" s="169"/>
    </row>
    <row r="392" spans="1:1">
      <c r="A392" s="169"/>
    </row>
    <row r="393" spans="1:1">
      <c r="A393" s="169"/>
    </row>
    <row r="394" spans="1:1">
      <c r="A394" s="169"/>
    </row>
    <row r="395" spans="1:1">
      <c r="A395" s="169"/>
    </row>
    <row r="396" spans="1:1">
      <c r="A396" s="169"/>
    </row>
    <row r="397" spans="1:1">
      <c r="A397" s="169"/>
    </row>
    <row r="398" spans="1:1">
      <c r="A398" s="169"/>
    </row>
    <row r="399" spans="1:1">
      <c r="A399" s="169"/>
    </row>
    <row r="400" spans="1:1">
      <c r="A400" s="169"/>
    </row>
    <row r="401" spans="1:1">
      <c r="A401" s="169"/>
    </row>
    <row r="402" spans="1:1">
      <c r="A402" s="169"/>
    </row>
    <row r="403" spans="1:1">
      <c r="A403" s="169"/>
    </row>
    <row r="404" spans="1:1">
      <c r="A404" s="169"/>
    </row>
    <row r="405" spans="1:1">
      <c r="A405" s="169"/>
    </row>
    <row r="406" spans="1:1">
      <c r="A406" s="169"/>
    </row>
    <row r="407" spans="1:1">
      <c r="A407" s="169"/>
    </row>
    <row r="408" spans="1:1">
      <c r="A408" s="169"/>
    </row>
    <row r="409" spans="1:1">
      <c r="A409" s="169"/>
    </row>
    <row r="410" spans="1:1">
      <c r="A410" s="169"/>
    </row>
    <row r="411" spans="1:1">
      <c r="A411" s="169"/>
    </row>
    <row r="412" spans="1:1">
      <c r="A412" s="169"/>
    </row>
    <row r="413" spans="1:1">
      <c r="A413" s="169"/>
    </row>
    <row r="414" spans="1:1">
      <c r="A414" s="169"/>
    </row>
    <row r="415" spans="1:1">
      <c r="A415" s="169"/>
    </row>
    <row r="416" spans="1:1">
      <c r="A416" s="169"/>
    </row>
    <row r="417" spans="1:1">
      <c r="A417" s="169"/>
    </row>
    <row r="418" spans="1:1">
      <c r="A418" s="169"/>
    </row>
    <row r="419" spans="1:1">
      <c r="A419" s="169"/>
    </row>
    <row r="420" spans="1:1">
      <c r="A420" s="169"/>
    </row>
    <row r="421" spans="1:1">
      <c r="A421" s="169"/>
    </row>
    <row r="422" spans="1:1">
      <c r="A422" s="169"/>
    </row>
    <row r="423" spans="1:1">
      <c r="A423" s="169"/>
    </row>
    <row r="424" spans="1:1">
      <c r="A424" s="169"/>
    </row>
    <row r="425" spans="1:1">
      <c r="A425" s="169"/>
    </row>
    <row r="426" spans="1:1">
      <c r="A426" s="169"/>
    </row>
    <row r="427" spans="1:1">
      <c r="A427" s="169"/>
    </row>
    <row r="428" spans="1:1">
      <c r="A428" s="169"/>
    </row>
    <row r="429" spans="1:1">
      <c r="A429" s="169"/>
    </row>
    <row r="430" spans="1:1">
      <c r="A430" s="169"/>
    </row>
    <row r="431" spans="1:1">
      <c r="A431" s="169"/>
    </row>
    <row r="432" spans="1:1">
      <c r="A432" s="169"/>
    </row>
    <row r="433" spans="1:1">
      <c r="A433" s="169"/>
    </row>
    <row r="434" spans="1:1">
      <c r="A434" s="169"/>
    </row>
    <row r="435" spans="1:1">
      <c r="A435" s="169"/>
    </row>
    <row r="436" spans="1:1">
      <c r="A436" s="169"/>
    </row>
    <row r="437" spans="1:1">
      <c r="A437" s="169"/>
    </row>
    <row r="438" spans="1:1">
      <c r="A438" s="169"/>
    </row>
    <row r="439" spans="1:1">
      <c r="A439" s="169"/>
    </row>
    <row r="440" spans="1:1">
      <c r="A440" s="169"/>
    </row>
    <row r="441" spans="1:1">
      <c r="A441" s="169"/>
    </row>
    <row r="442" spans="1:1">
      <c r="A442" s="169"/>
    </row>
    <row r="443" spans="1:1">
      <c r="A443" s="169"/>
    </row>
    <row r="444" spans="1:1">
      <c r="A444" s="169"/>
    </row>
    <row r="445" spans="1:1">
      <c r="A445" s="169"/>
    </row>
    <row r="446" spans="1:1">
      <c r="A446" s="169"/>
    </row>
    <row r="447" spans="1:1">
      <c r="A447" s="169"/>
    </row>
    <row r="448" spans="1:1">
      <c r="A448" s="169"/>
    </row>
    <row r="449" spans="1:1">
      <c r="A449" s="169"/>
    </row>
    <row r="450" spans="1:1">
      <c r="A450" s="169"/>
    </row>
    <row r="451" spans="1:1">
      <c r="A451" s="169"/>
    </row>
    <row r="452" spans="1:1">
      <c r="A452" s="169"/>
    </row>
    <row r="453" spans="1:1">
      <c r="A453" s="169"/>
    </row>
    <row r="454" spans="1:1">
      <c r="A454" s="169"/>
    </row>
    <row r="455" spans="1:1">
      <c r="A455" s="169"/>
    </row>
    <row r="456" spans="1:1">
      <c r="A456" s="169"/>
    </row>
    <row r="457" spans="1:1">
      <c r="A457" s="169"/>
    </row>
    <row r="458" spans="1:1">
      <c r="A458" s="169"/>
    </row>
    <row r="459" spans="1:1">
      <c r="A459" s="169"/>
    </row>
    <row r="460" spans="1:1">
      <c r="A460" s="169"/>
    </row>
    <row r="461" spans="1:1">
      <c r="A461" s="169"/>
    </row>
    <row r="462" spans="1:1">
      <c r="A462" s="169"/>
    </row>
    <row r="463" spans="1:1">
      <c r="A463" s="169"/>
    </row>
    <row r="464" spans="1:1">
      <c r="A464" s="169"/>
    </row>
    <row r="465" spans="1:1">
      <c r="A465" s="169"/>
    </row>
    <row r="466" spans="1:1">
      <c r="A466" s="169"/>
    </row>
    <row r="467" spans="1:1">
      <c r="A467" s="169"/>
    </row>
    <row r="468" spans="1:1">
      <c r="A468" s="169"/>
    </row>
    <row r="469" spans="1:1">
      <c r="A469" s="169"/>
    </row>
    <row r="470" spans="1:1">
      <c r="A470" s="169"/>
    </row>
    <row r="471" spans="1:1">
      <c r="A471" s="169"/>
    </row>
    <row r="472" spans="1:1">
      <c r="A472" s="169"/>
    </row>
    <row r="473" spans="1:1">
      <c r="A473" s="169"/>
    </row>
    <row r="474" spans="1:1">
      <c r="A474" s="169"/>
    </row>
  </sheetData>
  <sheetProtection algorithmName="SHA-512" hashValue="GvYi8qMfAqRjQHiDrT0ss6ILcXDUsY/F0bo2/07YNq7I9jdxpLSMiPowH2VQJW8oF6rqyDG3kab1khoPaHEnLA==" saltValue="TGBn0ChsksepYxyNY/9T6w==" spinCount="100000" sheet="1" objects="1" scenarios="1"/>
  <dataConsolidate/>
  <mergeCells count="3">
    <mergeCell ref="C5:E5"/>
    <mergeCell ref="F5:H5"/>
    <mergeCell ref="I5:K5"/>
  </mergeCells>
  <hyperlinks>
    <hyperlink ref="B131" display="N-(3-Aminopropyl)-N-dodecylpropane-1,3-diamine" xr:uid="{00000000-0004-0000-0400-000000000000}"/>
    <hyperlink ref="B161" display="H2O2" xr:uid="{00000000-0004-0000-0400-000001000000}"/>
  </hyperlinks>
  <pageMargins left="0.35433070866141736" right="0.35433070866141736" top="0.59055118110236227" bottom="0.43307086614173229" header="0.23622047244094491" footer="0.23622047244094491"/>
  <pageSetup paperSize="9" scale="98" fitToHeight="0" orientation="landscape" r:id="rId1"/>
  <headerFooter alignWithMargins="0">
    <oddHeader xml:space="preserve">&amp;C&amp;11Detergents Ingredients Database (DID-list) Part A. List of ingredients 2014 &amp;9
 </oddHeader>
    <oddFooter>&amp;L&amp;C&amp;RPage &amp;P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TermInfo xmlns="http://schemas.microsoft.com/office/infopath/2007/PartnerControls">
          <TermName xmlns="http://schemas.microsoft.com/office/infopath/2007/PartnerControls">2018</TermName>
          <TermId xmlns="http://schemas.microsoft.com/office/infopath/2007/PartnerControls">1c8663d8-5b67-453e-9778-75f732d9340e</TermId>
        </TermInfo>
      </Terms>
    </h73de529d8fa4f4a9ad28df5dcd62b30>
    <c4b301cb5ca34a2ba48041ad05b451b7 xmlns="41103913-3109-40f8-979f-5add276ff64b">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41103913-3109-40f8-979f-5add276ff64b">
      <Value>287</Value>
      <Value>505</Value>
      <Value>93</Value>
      <Value>173</Value>
      <Value>70</Value>
      <Value>68</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i2b8d92c922f44369b3c371567339a7a xmlns="e66842ea-5a8e-4c8a-8457-07d33c86e644">
      <Terms xmlns="http://schemas.microsoft.com/office/infopath/2007/PartnerControls">
        <TermInfo xmlns="http://schemas.microsoft.com/office/infopath/2007/PartnerControls">
          <TermName xmlns="http://schemas.microsoft.com/office/infopath/2007/PartnerControls">Cleaning Products (026)</TermName>
          <TermId xmlns="http://schemas.microsoft.com/office/infopath/2007/PartnerControls">1f8e530c-32f2-443d-8ef9-a4e7dc0010b1</TermId>
        </TermInfo>
      </Terms>
    </i2b8d92c922f44369b3c371567339a7a>
    <c2e42a5b42024328b12a942358616b76 xmlns="41103913-3109-40f8-979f-5add276ff64b">
      <Terms xmlns="http://schemas.microsoft.com/office/infopath/2007/PartnerControls">
        <TermInfo xmlns="http://schemas.microsoft.com/office/infopath/2007/PartnerControls">
          <TermName xmlns="http://schemas.microsoft.com/office/infopath/2007/PartnerControls">Valid</TermName>
          <TermId xmlns="http://schemas.microsoft.com/office/infopath/2007/PartnerControls">715646e3-bb08-47a6-89b9-774dbfda2109</TermId>
        </TermInfo>
      </Terms>
    </c2e42a5b42024328b12a942358616b76>
  </documentManagement>
</p:properties>
</file>

<file path=customXml/item3.xml><?xml version="1.0" encoding="utf-8"?>
<ct:contentTypeSchema xmlns:ct="http://schemas.microsoft.com/office/2006/metadata/contentType" xmlns:ma="http://schemas.microsoft.com/office/2006/metadata/properties/metaAttributes" ct:_="" ma:_="" ma:contentTypeName="Working document 026" ma:contentTypeID="0x010100FF302D32AEA5824596CCBC8ECE5F2ADD002F2CA46BFFDE1E4E9D5562C47D79F53000A7C3A5E2B08AB048BEE7F231EAE975E3" ma:contentTypeVersion="8" ma:contentTypeDescription="Working document for product group 026." ma:contentTypeScope="" ma:versionID="144e74e37cca5cf24e61b0e09b69dcb6">
  <xsd:schema xmlns:xsd="http://www.w3.org/2001/XMLSchema" xmlns:xs="http://www.w3.org/2001/XMLSchema" xmlns:p="http://schemas.microsoft.com/office/2006/metadata/properties" xmlns:ns2="e66842ea-5a8e-4c8a-8457-07d33c86e644" xmlns:ns3="41103913-3109-40f8-979f-5add276ff64b" targetNamespace="http://schemas.microsoft.com/office/2006/metadata/properties" ma:root="true" ma:fieldsID="35371a665bbba51215a6854a259d0343" ns2:_="" ns3:_="">
    <xsd:import namespace="e66842ea-5a8e-4c8a-8457-07d33c86e644"/>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6842ea-5a8e-4c8a-8457-07d33c86e644"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26" ma:readOnly="false" ma:default="93;#Cleaning Products (026)|1f8e530c-32f2-443d-8ef9-a4e7dc0010b1"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8d1aa78-2b68-45f3-8ba3-d749604b5417" ContentTypeId="0x010100FF302D32AEA5824596CCBC8ECE5F2ADD" PreviousValue="false"/>
</file>

<file path=customXml/itemProps1.xml><?xml version="1.0" encoding="utf-8"?>
<ds:datastoreItem xmlns:ds="http://schemas.openxmlformats.org/officeDocument/2006/customXml" ds:itemID="{B1ADF089-789D-4FAE-85CD-AE7ED44752F2}">
  <ds:schemaRefs>
    <ds:schemaRef ds:uri="http://schemas.microsoft.com/sharepoint/v3/contenttype/forms"/>
  </ds:schemaRefs>
</ds:datastoreItem>
</file>

<file path=customXml/itemProps2.xml><?xml version="1.0" encoding="utf-8"?>
<ds:datastoreItem xmlns:ds="http://schemas.openxmlformats.org/officeDocument/2006/customXml" ds:itemID="{1012BBC9-B542-4D09-93F3-F962B82F1302}">
  <ds:schemaRefs>
    <ds:schemaRef ds:uri="http://schemas.openxmlformats.org/package/2006/metadata/core-properties"/>
    <ds:schemaRef ds:uri="http://purl.org/dc/elements/1.1/"/>
    <ds:schemaRef ds:uri="e66842ea-5a8e-4c8a-8457-07d33c86e644"/>
    <ds:schemaRef ds:uri="41103913-3109-40f8-979f-5add276ff64b"/>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D29FDC5-6CB2-47F6-A85B-8B6EC20002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6842ea-5a8e-4c8a-8457-07d33c86e644"/>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78EF3B-E79C-4AA7-9D1D-F88A09275B6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3</vt:i4>
      </vt:variant>
    </vt:vector>
  </HeadingPairs>
  <TitlesOfParts>
    <vt:vector size="8" baseType="lpstr">
      <vt:lpstr>How to use the sheets</vt:lpstr>
      <vt:lpstr>Formula</vt:lpstr>
      <vt:lpstr>CDV &amp; Degradability 2016</vt:lpstr>
      <vt:lpstr>WUR</vt:lpstr>
      <vt:lpstr>DID-list 2016</vt:lpstr>
      <vt:lpstr>'CDV &amp; Degradability 2016'!Udskriftsområde</vt:lpstr>
      <vt:lpstr>WUR!Udskriftsområde</vt:lpstr>
      <vt:lpstr>'DID-list 2016'!Udskriftstitler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Charlotte Wedel Friis</cp:lastModifiedBy>
  <cp:lastPrinted>2019-10-08T11:50:21Z</cp:lastPrinted>
  <dcterms:created xsi:type="dcterms:W3CDTF">2004-11-15T09:06:09Z</dcterms:created>
  <dcterms:modified xsi:type="dcterms:W3CDTF">2021-01-25T06:40:37Z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0x010100FF302D32AEA5824596CCBC8ECE5F2ADD002F2CA46BFFDE1E4E9D5562C47D79F53000A7C3A5E2B08AB048BEE7F231EAE975E3</vt:lpwstr>
  </property>
  <property fmtid="{D5CDD505-2E9C-101B-9397-08002B2CF9AE}" pid="3" name="Ver0">
    <vt:lpwstr>70;#.0|4560965c-b518-4ed0-ab4d-c02076b474d1</vt:lpwstr>
  </property>
  <property fmtid="{D5CDD505-2E9C-101B-9397-08002B2CF9AE}" pid="4" name="Gen0">
    <vt:lpwstr>173;#6|e3cae5d0-9e21-40b6-8df8-d7929b3adbca</vt:lpwstr>
  </property>
  <property fmtid="{D5CDD505-2E9C-101B-9397-08002B2CF9AE}" pid="5" name="Year2">
    <vt:lpwstr>505;#2018|1c8663d8-5b67-453e-9778-75f732d9340e</vt:lpwstr>
  </property>
  <property fmtid="{D5CDD505-2E9C-101B-9397-08002B2CF9AE}" pid="6" name="Document Type">
    <vt:lpwstr>287;#Calculation sheet|8d9e94c2-df09-48f3-b059-a1a0a5090d21</vt:lpwstr>
  </property>
  <property fmtid="{D5CDD505-2E9C-101B-9397-08002B2CF9AE}" pid="7" name="Product group 001">
    <vt:lpwstr>93;#Cleaning Products (026)|1f8e530c-32f2-443d-8ef9-a4e7dc0010b1</vt:lpwstr>
  </property>
  <property fmtid="{D5CDD505-2E9C-101B-9397-08002B2CF9AE}" pid="8" name="Document status1">
    <vt:lpwstr>68;#Valid|715646e3-bb08-47a6-89b9-774dbfda2109</vt:lpwstr>
  </property>
</Properties>
</file>