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Denne_projektmappe" defaultThemeVersion="124226"/>
  <mc:AlternateContent xmlns:mc="http://schemas.openxmlformats.org/markup-compatibility/2006">
    <mc:Choice Requires="x15">
      <x15ac:absPath xmlns:x15ac="http://schemas.microsoft.com/office/spreadsheetml/2010/11/ac" url="https://sharepoint.nordicecolabel.org/ProductGroups/080/Criteria Documents/Revision/Rev_Gen_2_to_3/"/>
    </mc:Choice>
  </mc:AlternateContent>
  <xr:revisionPtr revIDLastSave="0" documentId="13_ncr:1_{0D5E54F4-DEE1-4296-8DB7-5B6C92718A6B}" xr6:coauthVersionLast="47" xr6:coauthVersionMax="47" xr10:uidLastSave="{00000000-0000-0000-0000-000000000000}"/>
  <workbookProtection workbookAlgorithmName="SHA-512" workbookHashValue="LMeX0YgfXzQjrsh/Bi+fu8kFfefyOXNRGYgZluVaJUJcDR/Ng6v38zZE7L1cKuwDn/3UD9ofs4S7C+rOD4Qc2Q==" workbookSaltValue="jbWh4UcdBRvsaEdJ1gImpQ==" workbookSpinCount="100000" lockStructure="1"/>
  <bookViews>
    <workbookView xWindow="28680" yWindow="-120" windowWidth="29040" windowHeight="15840" tabRatio="681" activeTab="1" xr2:uid="{00000000-000D-0000-FFFF-FFFF00000000}"/>
  </bookViews>
  <sheets>
    <sheet name="How to use the sheets" sheetId="1" r:id="rId1"/>
    <sheet name="Formula" sheetId="2" r:id="rId2"/>
    <sheet name="CDV &amp; Degradability 2016" sheetId="7" r:id="rId3"/>
    <sheet name="DID-list 2016" sheetId="6" r:id="rId4"/>
  </sheets>
  <definedNames>
    <definedName name="Invalid">"Invalid DID no"</definedName>
    <definedName name="NonDID">"See text box below for chemicals not on the DID-list"</definedName>
    <definedName name="_xlnm.Print_Area" localSheetId="2">'CDV &amp; Degradability 2016'!$A$1:$P$55</definedName>
    <definedName name="_xlnm.Print_Titles" localSheetId="3">'DID-list 2016'!$3:$4</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6" i="7" l="1"/>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A6" i="7"/>
  <c r="E3" i="7"/>
  <c r="G6" i="7"/>
  <c r="C4" i="7"/>
  <c r="C3" i="7"/>
  <c r="G7" i="7" l="1"/>
  <c r="G8" i="7"/>
  <c r="C32" i="7" l="1"/>
  <c r="A8" i="7"/>
  <c r="C8" i="7"/>
  <c r="B8" i="7" s="1"/>
  <c r="D8" i="7"/>
  <c r="A9" i="7"/>
  <c r="C9" i="7"/>
  <c r="B9" i="7" s="1"/>
  <c r="D9" i="7"/>
  <c r="G9" i="7"/>
  <c r="A10" i="7"/>
  <c r="C10" i="7"/>
  <c r="B10" i="7" s="1"/>
  <c r="D10" i="7"/>
  <c r="G10" i="7"/>
  <c r="A11" i="7"/>
  <c r="C11" i="7"/>
  <c r="B11" i="7" s="1"/>
  <c r="D11" i="7"/>
  <c r="G11" i="7"/>
  <c r="A12" i="7"/>
  <c r="C12" i="7"/>
  <c r="B12" i="7" s="1"/>
  <c r="D12" i="7"/>
  <c r="G12" i="7"/>
  <c r="A13" i="7"/>
  <c r="C13" i="7"/>
  <c r="B13" i="7" s="1"/>
  <c r="D13" i="7"/>
  <c r="G13" i="7"/>
  <c r="A14" i="7"/>
  <c r="C14" i="7"/>
  <c r="B14" i="7" s="1"/>
  <c r="D14" i="7"/>
  <c r="G14" i="7"/>
  <c r="A15" i="7"/>
  <c r="C15" i="7"/>
  <c r="B15" i="7" s="1"/>
  <c r="D15" i="7"/>
  <c r="G15" i="7"/>
  <c r="A16" i="7"/>
  <c r="E16" i="7" s="1"/>
  <c r="C16" i="7"/>
  <c r="B16" i="7" s="1"/>
  <c r="D16" i="7"/>
  <c r="G16" i="7"/>
  <c r="A17" i="7"/>
  <c r="C17" i="7"/>
  <c r="B17" i="7" s="1"/>
  <c r="D17" i="7"/>
  <c r="G17" i="7"/>
  <c r="A18" i="7"/>
  <c r="C18" i="7"/>
  <c r="B18" i="7" s="1"/>
  <c r="D18" i="7"/>
  <c r="G18" i="7"/>
  <c r="A19" i="7"/>
  <c r="E19" i="7" s="1"/>
  <c r="C19" i="7"/>
  <c r="B19" i="7" s="1"/>
  <c r="D19" i="7"/>
  <c r="G19" i="7"/>
  <c r="A20" i="7"/>
  <c r="F20" i="7" s="1"/>
  <c r="C20" i="7"/>
  <c r="B20" i="7" s="1"/>
  <c r="D20" i="7"/>
  <c r="G20" i="7"/>
  <c r="A21" i="7"/>
  <c r="C21" i="7"/>
  <c r="B21" i="7" s="1"/>
  <c r="D21" i="7"/>
  <c r="G21" i="7"/>
  <c r="A22" i="7"/>
  <c r="C22" i="7"/>
  <c r="B22" i="7" s="1"/>
  <c r="D22" i="7"/>
  <c r="G22" i="7"/>
  <c r="A23" i="7"/>
  <c r="C23" i="7"/>
  <c r="B23" i="7" s="1"/>
  <c r="D23" i="7"/>
  <c r="G23" i="7"/>
  <c r="A24" i="7"/>
  <c r="C24" i="7"/>
  <c r="B24" i="7" s="1"/>
  <c r="D24" i="7"/>
  <c r="G24" i="7"/>
  <c r="A25" i="7"/>
  <c r="C25" i="7"/>
  <c r="B25" i="7" s="1"/>
  <c r="D25" i="7"/>
  <c r="G25" i="7"/>
  <c r="A26" i="7"/>
  <c r="C26" i="7"/>
  <c r="B26" i="7" s="1"/>
  <c r="D26" i="7"/>
  <c r="G26" i="7"/>
  <c r="A27" i="7"/>
  <c r="C27" i="7"/>
  <c r="B27" i="7" s="1"/>
  <c r="D27" i="7"/>
  <c r="G27" i="7"/>
  <c r="A28" i="7"/>
  <c r="C28" i="7"/>
  <c r="B28" i="7" s="1"/>
  <c r="D28" i="7"/>
  <c r="G28" i="7"/>
  <c r="A29" i="7"/>
  <c r="C29" i="7"/>
  <c r="B29" i="7" s="1"/>
  <c r="D29" i="7"/>
  <c r="G29" i="7"/>
  <c r="A30" i="7"/>
  <c r="C30" i="7"/>
  <c r="B30" i="7" s="1"/>
  <c r="D30" i="7"/>
  <c r="G30" i="7"/>
  <c r="A31" i="7"/>
  <c r="C31" i="7"/>
  <c r="B31" i="7" s="1"/>
  <c r="D31" i="7"/>
  <c r="G31" i="7"/>
  <c r="A32" i="7"/>
  <c r="F32" i="7" s="1"/>
  <c r="B32" i="7"/>
  <c r="D32" i="7"/>
  <c r="G32" i="7"/>
  <c r="A33" i="7"/>
  <c r="C33" i="7"/>
  <c r="B33" i="7" s="1"/>
  <c r="D33" i="7"/>
  <c r="G33" i="7"/>
  <c r="A34" i="7"/>
  <c r="C34" i="7"/>
  <c r="B34" i="7" s="1"/>
  <c r="D34" i="7"/>
  <c r="G34" i="7"/>
  <c r="A35" i="7"/>
  <c r="C35" i="7"/>
  <c r="B35" i="7" s="1"/>
  <c r="D35" i="7"/>
  <c r="G35" i="7"/>
  <c r="A36" i="7"/>
  <c r="C36" i="7"/>
  <c r="B36" i="7" s="1"/>
  <c r="D36" i="7"/>
  <c r="G36" i="7"/>
  <c r="E23" i="7" l="1"/>
  <c r="F23" i="7"/>
  <c r="E32" i="7"/>
  <c r="E36" i="7"/>
  <c r="E34" i="7"/>
  <c r="E30" i="7"/>
  <c r="E28" i="7"/>
  <c r="E26" i="7"/>
  <c r="E24" i="7"/>
  <c r="E22" i="7"/>
  <c r="E20" i="7"/>
  <c r="E18" i="7"/>
  <c r="E14" i="7"/>
  <c r="E12" i="7"/>
  <c r="E33" i="7"/>
  <c r="E29" i="7"/>
  <c r="E25" i="7"/>
  <c r="E21" i="7"/>
  <c r="E17" i="7"/>
  <c r="E13" i="7"/>
  <c r="E35" i="7"/>
  <c r="E31" i="7"/>
  <c r="E27" i="7"/>
  <c r="E15" i="7"/>
  <c r="E11" i="7"/>
  <c r="E9" i="7"/>
  <c r="E8" i="7"/>
  <c r="E10" i="7"/>
  <c r="F36" i="7"/>
  <c r="F35" i="7"/>
  <c r="F34" i="7"/>
  <c r="F33" i="7"/>
  <c r="F31" i="7"/>
  <c r="F30" i="7"/>
  <c r="F29" i="7"/>
  <c r="F28" i="7"/>
  <c r="F27" i="7"/>
  <c r="F26" i="7"/>
  <c r="F25" i="7"/>
  <c r="F24" i="7"/>
  <c r="F22" i="7"/>
  <c r="F21" i="7"/>
  <c r="F19" i="7"/>
  <c r="F18" i="7"/>
  <c r="F17" i="7"/>
  <c r="F16" i="7"/>
  <c r="F15" i="7"/>
  <c r="F14" i="7"/>
  <c r="F13" i="7"/>
  <c r="F12" i="7"/>
  <c r="F11" i="7"/>
  <c r="F10" i="7"/>
  <c r="F9" i="7"/>
  <c r="F8" i="7"/>
  <c r="A7" i="7"/>
  <c r="P40" i="7" l="1"/>
  <c r="C6" i="7" l="1"/>
  <c r="B6" i="7" s="1"/>
  <c r="D6" i="7"/>
  <c r="H6" i="7"/>
  <c r="P6" i="7" s="1"/>
  <c r="N6" i="7" l="1"/>
  <c r="I6" i="7"/>
  <c r="E6" i="7"/>
  <c r="F6" i="7"/>
  <c r="K6" i="7" l="1"/>
  <c r="L6" i="7"/>
  <c r="M6" i="7"/>
  <c r="O6" i="7" l="1"/>
  <c r="H36" i="7" l="1"/>
  <c r="P36" i="7" s="1"/>
  <c r="I36" i="7" l="1"/>
  <c r="M36" i="7"/>
  <c r="N36" i="7"/>
  <c r="L36" i="7"/>
  <c r="C7" i="7"/>
  <c r="B7" i="7" s="1"/>
  <c r="O36" i="7" l="1"/>
  <c r="K36" i="7"/>
  <c r="E257" i="6" l="1"/>
  <c r="H257" i="6" s="1"/>
  <c r="H256" i="6"/>
  <c r="E256" i="6"/>
  <c r="E255" i="6"/>
  <c r="H255" i="6" s="1"/>
  <c r="E254" i="6"/>
  <c r="H254" i="6" s="1"/>
  <c r="E253" i="6"/>
  <c r="H253" i="6" s="1"/>
  <c r="E252" i="6"/>
  <c r="H252" i="6" s="1"/>
  <c r="E251" i="6"/>
  <c r="H251" i="6" s="1"/>
  <c r="E250" i="6"/>
  <c r="E249" i="6"/>
  <c r="E248" i="6"/>
  <c r="E247" i="6"/>
  <c r="E246" i="6"/>
  <c r="H245" i="6"/>
  <c r="E245" i="6"/>
  <c r="H244" i="6"/>
  <c r="E244" i="6"/>
  <c r="H243" i="6"/>
  <c r="E243" i="6"/>
  <c r="H242" i="6"/>
  <c r="E242" i="6"/>
  <c r="E241" i="6"/>
  <c r="H241" i="6" s="1"/>
  <c r="E240" i="6"/>
  <c r="H240" i="6" s="1"/>
  <c r="E239" i="6"/>
  <c r="H239" i="6" s="1"/>
  <c r="E238" i="6"/>
  <c r="H238" i="6" s="1"/>
  <c r="H237" i="6"/>
  <c r="E237" i="6"/>
  <c r="H236" i="6"/>
  <c r="E236" i="6"/>
  <c r="H235" i="6"/>
  <c r="E235" i="6"/>
  <c r="H234" i="6"/>
  <c r="E234" i="6"/>
  <c r="H233" i="6"/>
  <c r="E233" i="6"/>
  <c r="E232" i="6"/>
  <c r="H232" i="6" s="1"/>
  <c r="H231" i="6"/>
  <c r="E231" i="6"/>
  <c r="E230" i="6"/>
  <c r="H230" i="6" s="1"/>
  <c r="H229" i="6"/>
  <c r="E229" i="6"/>
  <c r="H228" i="6"/>
  <c r="E228" i="6"/>
  <c r="E227" i="6"/>
  <c r="H227" i="6" s="1"/>
  <c r="E226" i="6"/>
  <c r="H226" i="6" s="1"/>
  <c r="E225" i="6"/>
  <c r="H225" i="6" s="1"/>
  <c r="E224" i="6"/>
  <c r="H224" i="6" s="1"/>
  <c r="E223" i="6"/>
  <c r="H223" i="6" s="1"/>
  <c r="E222" i="6"/>
  <c r="H222" i="6" s="1"/>
  <c r="H221" i="6"/>
  <c r="E221" i="6"/>
  <c r="H220" i="6"/>
  <c r="E220" i="6"/>
  <c r="E219" i="6"/>
  <c r="H219" i="6" s="1"/>
  <c r="E218" i="6"/>
  <c r="H218" i="6" s="1"/>
  <c r="E217" i="6"/>
  <c r="H217" i="6" s="1"/>
  <c r="H216" i="6"/>
  <c r="E216" i="6"/>
  <c r="E215" i="6"/>
  <c r="H215" i="6" s="1"/>
  <c r="E214" i="6"/>
  <c r="H214" i="6" s="1"/>
  <c r="E213" i="6"/>
  <c r="H213" i="6" s="1"/>
  <c r="H212" i="6"/>
  <c r="E212" i="6"/>
  <c r="H211" i="6"/>
  <c r="E211" i="6"/>
  <c r="E210" i="6"/>
  <c r="H210" i="6" s="1"/>
  <c r="E209" i="6"/>
  <c r="H209" i="6" s="1"/>
  <c r="E208" i="6"/>
  <c r="H208" i="6" s="1"/>
  <c r="E207" i="6"/>
  <c r="H207" i="6" s="1"/>
  <c r="E205" i="6"/>
  <c r="H205" i="6" s="1"/>
  <c r="E204" i="6"/>
  <c r="H204" i="6" s="1"/>
  <c r="E203" i="6"/>
  <c r="H203" i="6" s="1"/>
  <c r="E202" i="6"/>
  <c r="H202" i="6" s="1"/>
  <c r="E201" i="6"/>
  <c r="H201" i="6" s="1"/>
  <c r="E199" i="6"/>
  <c r="H199" i="6" s="1"/>
  <c r="E198" i="6"/>
  <c r="H198" i="6" s="1"/>
  <c r="E197" i="6"/>
  <c r="H197" i="6" s="1"/>
  <c r="E196" i="6"/>
  <c r="H196" i="6" s="1"/>
  <c r="H195" i="6"/>
  <c r="E195" i="6"/>
  <c r="H194" i="6"/>
  <c r="E194" i="6"/>
  <c r="H193" i="6"/>
  <c r="E193" i="6"/>
  <c r="E191" i="6"/>
  <c r="H190" i="6"/>
  <c r="E190" i="6"/>
  <c r="E189" i="6"/>
  <c r="H189" i="6" s="1"/>
  <c r="E188" i="6"/>
  <c r="H188" i="6" s="1"/>
  <c r="E187" i="6"/>
  <c r="H187" i="6" s="1"/>
  <c r="E186" i="6"/>
  <c r="H186" i="6" s="1"/>
  <c r="E185" i="6"/>
  <c r="H185" i="6" s="1"/>
  <c r="E184" i="6"/>
  <c r="H184" i="6" s="1"/>
  <c r="E183" i="6"/>
  <c r="H183" i="6" s="1"/>
  <c r="H182" i="6"/>
  <c r="E182" i="6"/>
  <c r="E181" i="6"/>
  <c r="H181" i="6" s="1"/>
  <c r="E180" i="6"/>
  <c r="H180" i="6" s="1"/>
  <c r="H179" i="6"/>
  <c r="E179" i="6"/>
  <c r="H177" i="6"/>
  <c r="E177" i="6"/>
  <c r="E176" i="6"/>
  <c r="H176" i="6" s="1"/>
  <c r="E175" i="6"/>
  <c r="H175" i="6" s="1"/>
  <c r="E174" i="6"/>
  <c r="H174" i="6" s="1"/>
  <c r="E172" i="6"/>
  <c r="H172" i="6" s="1"/>
  <c r="E169" i="6"/>
  <c r="H169" i="6" s="1"/>
  <c r="E168" i="6"/>
  <c r="H168" i="6" s="1"/>
  <c r="H167" i="6"/>
  <c r="E167" i="6"/>
  <c r="H166" i="6"/>
  <c r="E166" i="6"/>
  <c r="E165" i="6"/>
  <c r="H165" i="6" s="1"/>
  <c r="E164" i="6"/>
  <c r="H163" i="6"/>
  <c r="E163" i="6"/>
  <c r="H162" i="6"/>
  <c r="E162" i="6"/>
  <c r="E161" i="6"/>
  <c r="H161" i="6" s="1"/>
  <c r="E160" i="6"/>
  <c r="H160" i="6" s="1"/>
  <c r="E159" i="6"/>
  <c r="H159" i="6" s="1"/>
  <c r="E158" i="6"/>
  <c r="H158" i="6" s="1"/>
  <c r="E157" i="6"/>
  <c r="H157" i="6" s="1"/>
  <c r="H155" i="6"/>
  <c r="E155" i="6"/>
  <c r="E154" i="6"/>
  <c r="H154" i="6" s="1"/>
  <c r="E153" i="6"/>
  <c r="H153" i="6" s="1"/>
  <c r="H150" i="6"/>
  <c r="E150" i="6"/>
  <c r="H149" i="6"/>
  <c r="E149" i="6"/>
  <c r="H148" i="6"/>
  <c r="E148" i="6"/>
  <c r="H147" i="6"/>
  <c r="E147" i="6"/>
  <c r="H146" i="6"/>
  <c r="E146" i="6"/>
  <c r="H145" i="6"/>
  <c r="E145" i="6"/>
  <c r="H144" i="6"/>
  <c r="E144" i="6"/>
  <c r="H143" i="6"/>
  <c r="E143" i="6"/>
  <c r="H142" i="6"/>
  <c r="E142" i="6"/>
  <c r="H141" i="6"/>
  <c r="E141" i="6"/>
  <c r="E140" i="6"/>
  <c r="E139" i="6"/>
  <c r="H139" i="6" s="1"/>
  <c r="E133" i="6"/>
  <c r="H132" i="6"/>
  <c r="E132" i="6"/>
  <c r="E131" i="6"/>
  <c r="H131" i="6" s="1"/>
  <c r="H130" i="6"/>
  <c r="E130" i="6"/>
  <c r="H129" i="6"/>
  <c r="E129" i="6"/>
  <c r="H128" i="6"/>
  <c r="E128" i="6"/>
  <c r="H127" i="6"/>
  <c r="E127" i="6"/>
  <c r="H126" i="6"/>
  <c r="E126" i="6"/>
  <c r="E125" i="6"/>
  <c r="H125" i="6" s="1"/>
  <c r="E124" i="6"/>
  <c r="H124" i="6" s="1"/>
  <c r="H123" i="6"/>
  <c r="E123" i="6"/>
  <c r="H122" i="6"/>
  <c r="E122" i="6"/>
  <c r="H121" i="6"/>
  <c r="E121" i="6"/>
  <c r="E120" i="6"/>
  <c r="H120" i="6" s="1"/>
  <c r="E119" i="6"/>
  <c r="H119" i="6" s="1"/>
  <c r="H117" i="6"/>
  <c r="E117" i="6"/>
  <c r="E116" i="6"/>
  <c r="H116" i="6" s="1"/>
  <c r="H114" i="6"/>
  <c r="E114" i="6"/>
  <c r="H110" i="6"/>
  <c r="H109" i="6"/>
  <c r="E109" i="6"/>
  <c r="H108" i="6"/>
  <c r="E108" i="6"/>
  <c r="H107" i="6"/>
  <c r="E107" i="6"/>
  <c r="C104" i="6"/>
  <c r="E104" i="6" s="1"/>
  <c r="H104" i="6" s="1"/>
  <c r="H103" i="6"/>
  <c r="E103" i="6"/>
  <c r="H102" i="6"/>
  <c r="E102" i="6"/>
  <c r="E101" i="6"/>
  <c r="H101" i="6" s="1"/>
  <c r="E100" i="6"/>
  <c r="H100" i="6" s="1"/>
  <c r="H99" i="6"/>
  <c r="E99" i="6"/>
  <c r="H98" i="6"/>
  <c r="E98" i="6"/>
  <c r="H95" i="6"/>
  <c r="E94" i="6"/>
  <c r="H94" i="6" s="1"/>
  <c r="H93" i="6"/>
  <c r="E93" i="6"/>
  <c r="H92" i="6"/>
  <c r="E92" i="6"/>
  <c r="H91" i="6"/>
  <c r="E91" i="6"/>
  <c r="H90" i="6"/>
  <c r="E90" i="6" s="1"/>
  <c r="H89" i="6"/>
  <c r="E89" i="6"/>
  <c r="H88" i="6"/>
  <c r="E88" i="6"/>
  <c r="H87" i="6"/>
  <c r="E87" i="6"/>
  <c r="H86" i="6"/>
  <c r="E86" i="6"/>
  <c r="H85" i="6"/>
  <c r="E85" i="6"/>
  <c r="H84" i="6"/>
  <c r="E84" i="6"/>
  <c r="H83" i="6"/>
  <c r="E83" i="6"/>
  <c r="H82" i="6"/>
  <c r="E82" i="6"/>
  <c r="H81" i="6"/>
  <c r="E81" i="6" s="1"/>
  <c r="H80" i="6"/>
  <c r="E80" i="6"/>
  <c r="H79" i="6"/>
  <c r="E79" i="6"/>
  <c r="H78" i="6"/>
  <c r="E78" i="6"/>
  <c r="E77" i="6"/>
  <c r="E76" i="6"/>
  <c r="H75" i="6"/>
  <c r="E75" i="6"/>
  <c r="H74" i="6"/>
  <c r="E74" i="6"/>
  <c r="H73" i="6"/>
  <c r="E73" i="6"/>
  <c r="H72" i="6"/>
  <c r="E72" i="6"/>
  <c r="H71" i="6"/>
  <c r="E71" i="6"/>
  <c r="H70" i="6"/>
  <c r="E70" i="6"/>
  <c r="H69" i="6"/>
  <c r="E69" i="6"/>
  <c r="E68" i="6"/>
  <c r="H68" i="6" s="1"/>
  <c r="H67" i="6"/>
  <c r="E67" i="6"/>
  <c r="E66" i="6"/>
  <c r="H66" i="6" s="1"/>
  <c r="E65" i="6"/>
  <c r="H65" i="6" s="1"/>
  <c r="H64" i="6"/>
  <c r="C64" i="6"/>
  <c r="E64" i="6" s="1"/>
  <c r="E63" i="6"/>
  <c r="H63" i="6" s="1"/>
  <c r="H62" i="6"/>
  <c r="E62" i="6"/>
  <c r="E61" i="6"/>
  <c r="E60" i="6"/>
  <c r="H60" i="6" s="1"/>
  <c r="E59" i="6"/>
  <c r="H59" i="6" s="1"/>
  <c r="H58" i="6"/>
  <c r="E58" i="6"/>
  <c r="E57" i="6"/>
  <c r="H57" i="6" s="1"/>
  <c r="H56" i="6"/>
  <c r="E56" i="6"/>
  <c r="H55" i="6"/>
  <c r="E55" i="6" s="1"/>
  <c r="H54" i="6"/>
  <c r="E54" i="6"/>
  <c r="H53" i="6"/>
  <c r="E53" i="6"/>
  <c r="H52" i="6"/>
  <c r="E52" i="6"/>
  <c r="E51" i="6"/>
  <c r="E50" i="6"/>
  <c r="H50" i="6" s="1"/>
  <c r="H49" i="6"/>
  <c r="E49" i="6"/>
  <c r="H48" i="6"/>
  <c r="E48" i="6"/>
  <c r="H47" i="6"/>
  <c r="E47" i="6"/>
  <c r="H46" i="6"/>
  <c r="E46" i="6"/>
  <c r="H45" i="6"/>
  <c r="E45" i="6"/>
  <c r="H44" i="6"/>
  <c r="E44" i="6"/>
  <c r="E43" i="6"/>
  <c r="H42" i="6"/>
  <c r="E42" i="6"/>
  <c r="H39" i="6"/>
  <c r="E39" i="6"/>
  <c r="E38" i="6"/>
  <c r="H38" i="6" s="1"/>
  <c r="H37" i="6"/>
  <c r="E37" i="6"/>
  <c r="E36" i="6"/>
  <c r="H36" i="6" s="1"/>
  <c r="H35" i="6"/>
  <c r="E35" i="6"/>
  <c r="E34" i="6"/>
  <c r="H34" i="6" s="1"/>
  <c r="E33" i="6"/>
  <c r="H33" i="6" s="1"/>
  <c r="H32" i="6"/>
  <c r="E32" i="6"/>
  <c r="E31" i="6"/>
  <c r="H31" i="6" s="1"/>
  <c r="H30" i="6"/>
  <c r="E30" i="6"/>
  <c r="H29" i="6"/>
  <c r="E29" i="6"/>
  <c r="H28" i="6"/>
  <c r="E28" i="6"/>
  <c r="E27" i="6"/>
  <c r="H27" i="6" s="1"/>
  <c r="E26" i="6"/>
  <c r="H26" i="6" s="1"/>
  <c r="E24" i="6"/>
  <c r="H24" i="6" s="1"/>
  <c r="E23" i="6"/>
  <c r="H23" i="6" s="1"/>
  <c r="E22" i="6"/>
  <c r="H22" i="6" s="1"/>
  <c r="E21" i="6"/>
  <c r="H21" i="6" s="1"/>
  <c r="E20" i="6"/>
  <c r="H20" i="6" s="1"/>
  <c r="E19" i="6"/>
  <c r="H19" i="6" s="1"/>
  <c r="E18" i="6"/>
  <c r="H18" i="6" s="1"/>
  <c r="E17" i="6"/>
  <c r="H17" i="6" s="1"/>
  <c r="H16" i="6"/>
  <c r="E16" i="6"/>
  <c r="H15" i="6"/>
  <c r="E15" i="6"/>
  <c r="H14" i="6"/>
  <c r="E14" i="6"/>
  <c r="H13" i="6"/>
  <c r="E13" i="6"/>
  <c r="H12" i="6"/>
  <c r="E12" i="6"/>
  <c r="H11" i="6"/>
  <c r="E11" i="6"/>
  <c r="H10" i="6"/>
  <c r="E10" i="6"/>
  <c r="H9" i="6"/>
  <c r="E9" i="6"/>
  <c r="H8" i="6"/>
  <c r="E8" i="6"/>
  <c r="H7" i="7" l="1"/>
  <c r="P7" i="7" s="1"/>
  <c r="I7" i="7" l="1"/>
  <c r="H34" i="7"/>
  <c r="P34" i="7" s="1"/>
  <c r="H26" i="7"/>
  <c r="P26" i="7" s="1"/>
  <c r="H22" i="7"/>
  <c r="H18" i="7"/>
  <c r="P18" i="7" s="1"/>
  <c r="H14" i="7"/>
  <c r="P14" i="7" s="1"/>
  <c r="H10" i="7"/>
  <c r="P10" i="7" s="1"/>
  <c r="H30" i="7"/>
  <c r="P30" i="7" s="1"/>
  <c r="H25" i="7"/>
  <c r="P25" i="7" s="1"/>
  <c r="H17" i="7"/>
  <c r="P17" i="7" s="1"/>
  <c r="H13" i="7"/>
  <c r="P13" i="7" s="1"/>
  <c r="H9" i="7"/>
  <c r="P9" i="7" s="1"/>
  <c r="H29" i="7"/>
  <c r="P29" i="7" s="1"/>
  <c r="H32" i="7"/>
  <c r="P32" i="7" s="1"/>
  <c r="H24" i="7"/>
  <c r="H16" i="7"/>
  <c r="P16" i="7" s="1"/>
  <c r="H12" i="7"/>
  <c r="P12" i="7" s="1"/>
  <c r="H8" i="7"/>
  <c r="P8" i="7" s="1"/>
  <c r="H33" i="7"/>
  <c r="P33" i="7" s="1"/>
  <c r="H21" i="7"/>
  <c r="P21" i="7" s="1"/>
  <c r="H28" i="7"/>
  <c r="P28" i="7" s="1"/>
  <c r="H20" i="7"/>
  <c r="H35" i="7"/>
  <c r="P35" i="7" s="1"/>
  <c r="H31" i="7"/>
  <c r="P31" i="7" s="1"/>
  <c r="H27" i="7"/>
  <c r="P27" i="7" s="1"/>
  <c r="H23" i="7"/>
  <c r="H19" i="7"/>
  <c r="P19" i="7" s="1"/>
  <c r="H15" i="7"/>
  <c r="P15" i="7" s="1"/>
  <c r="H11" i="7"/>
  <c r="P11" i="7" s="1"/>
  <c r="P20" i="7" l="1"/>
  <c r="I20" i="7"/>
  <c r="P24" i="7"/>
  <c r="I24" i="7"/>
  <c r="P22" i="7"/>
  <c r="P23" i="7"/>
  <c r="L16" i="7"/>
  <c r="I16" i="7"/>
  <c r="I35" i="7"/>
  <c r="I10" i="7"/>
  <c r="L20" i="7"/>
  <c r="N32" i="7"/>
  <c r="I32" i="7"/>
  <c r="M14" i="7"/>
  <c r="I14" i="7"/>
  <c r="M23" i="7"/>
  <c r="I23" i="7"/>
  <c r="M8" i="7"/>
  <c r="I8" i="7"/>
  <c r="N17" i="7"/>
  <c r="I17" i="7"/>
  <c r="I34" i="7"/>
  <c r="I27" i="7"/>
  <c r="I12" i="7"/>
  <c r="I25" i="7"/>
  <c r="I31" i="7"/>
  <c r="M30" i="7"/>
  <c r="I30" i="7"/>
  <c r="I11" i="7"/>
  <c r="I28" i="7"/>
  <c r="I29" i="7"/>
  <c r="I18" i="7"/>
  <c r="I15" i="7"/>
  <c r="M21" i="7"/>
  <c r="I21" i="7"/>
  <c r="N9" i="7"/>
  <c r="I9" i="7"/>
  <c r="N22" i="7"/>
  <c r="I22" i="7"/>
  <c r="I19" i="7"/>
  <c r="I33" i="7"/>
  <c r="I13" i="7"/>
  <c r="I26" i="7"/>
  <c r="N34" i="7"/>
  <c r="L33" i="7"/>
  <c r="L26" i="7"/>
  <c r="N35" i="7"/>
  <c r="N21" i="7"/>
  <c r="N30" i="7"/>
  <c r="L30" i="7"/>
  <c r="N7" i="7"/>
  <c r="L35" i="7"/>
  <c r="L25" i="7"/>
  <c r="N26" i="7"/>
  <c r="N19" i="7"/>
  <c r="L23" i="7"/>
  <c r="N27" i="7"/>
  <c r="L29" i="7"/>
  <c r="L24" i="7"/>
  <c r="L28" i="7"/>
  <c r="L18" i="7"/>
  <c r="M17" i="7"/>
  <c r="N25" i="7"/>
  <c r="L19" i="7"/>
  <c r="N15" i="7"/>
  <c r="N18" i="7"/>
  <c r="N33" i="7"/>
  <c r="N24" i="7"/>
  <c r="M35" i="7"/>
  <c r="M25" i="7"/>
  <c r="L27" i="7"/>
  <c r="M26" i="7"/>
  <c r="M29" i="7"/>
  <c r="M18" i="7"/>
  <c r="N28" i="7"/>
  <c r="M12" i="7"/>
  <c r="L13" i="7"/>
  <c r="N13" i="7"/>
  <c r="M13" i="7"/>
  <c r="N10" i="7"/>
  <c r="L12" i="7"/>
  <c r="N12" i="7"/>
  <c r="N11" i="7"/>
  <c r="M11" i="7"/>
  <c r="M10" i="7"/>
  <c r="L10" i="7"/>
  <c r="M7" i="7"/>
  <c r="L11" i="7"/>
  <c r="M19" i="7"/>
  <c r="M27" i="7"/>
  <c r="N29" i="7"/>
  <c r="M33" i="7"/>
  <c r="M24" i="7"/>
  <c r="M28" i="7"/>
  <c r="L15" i="7"/>
  <c r="N31" i="7"/>
  <c r="M20" i="7"/>
  <c r="L21" i="7"/>
  <c r="N8" i="7"/>
  <c r="L9" i="7"/>
  <c r="L17" i="7"/>
  <c r="N14" i="7"/>
  <c r="M22" i="7"/>
  <c r="M34" i="7"/>
  <c r="M9" i="7"/>
  <c r="M15" i="7"/>
  <c r="M31" i="7"/>
  <c r="M16" i="7"/>
  <c r="N20" i="7"/>
  <c r="L14" i="7"/>
  <c r="L22" i="7"/>
  <c r="L34" i="7"/>
  <c r="L31" i="7"/>
  <c r="L32" i="7"/>
  <c r="L8" i="7"/>
  <c r="L7" i="7"/>
  <c r="N23" i="7"/>
  <c r="N16" i="7"/>
  <c r="M32" i="7"/>
  <c r="H37" i="7"/>
  <c r="I37" i="7" l="1"/>
  <c r="O30" i="7"/>
  <c r="O26" i="7"/>
  <c r="O35" i="7"/>
  <c r="O21" i="7"/>
  <c r="O19" i="7"/>
  <c r="O20" i="7"/>
  <c r="O27" i="7"/>
  <c r="O23" i="7"/>
  <c r="O31" i="7"/>
  <c r="O28" i="7"/>
  <c r="O33" i="7"/>
  <c r="O29" i="7"/>
  <c r="O24" i="7"/>
  <c r="O25" i="7"/>
  <c r="O18" i="7"/>
  <c r="O22" i="7"/>
  <c r="O14" i="7"/>
  <c r="O12" i="7"/>
  <c r="O17" i="7"/>
  <c r="O15" i="7"/>
  <c r="O11" i="7"/>
  <c r="P37" i="7"/>
  <c r="O10" i="7"/>
  <c r="O7" i="7"/>
  <c r="O13" i="7"/>
  <c r="N37" i="7"/>
  <c r="O9" i="7"/>
  <c r="L37" i="7"/>
  <c r="J37" i="7"/>
  <c r="O8" i="7"/>
  <c r="O34" i="7"/>
  <c r="O32" i="7"/>
  <c r="O16" i="7"/>
  <c r="M37" i="7"/>
  <c r="M41" i="7"/>
  <c r="K41" i="7"/>
  <c r="O40" i="7"/>
  <c r="N40" i="7"/>
  <c r="M40" i="7"/>
  <c r="K40" i="7"/>
  <c r="P46" i="7" l="1"/>
  <c r="P45" i="7"/>
  <c r="O45" i="7"/>
  <c r="O46" i="7"/>
  <c r="N46" i="7"/>
  <c r="N45" i="7"/>
  <c r="K45" i="7"/>
  <c r="K46" i="7"/>
  <c r="K43" i="7"/>
  <c r="K42" i="7"/>
  <c r="P42" i="7"/>
  <c r="P44" i="7"/>
  <c r="P43" i="7"/>
  <c r="O37" i="7"/>
  <c r="O43" i="7"/>
  <c r="O44" i="7"/>
  <c r="F7" i="7" l="1"/>
  <c r="E7" i="7"/>
  <c r="D7" i="7"/>
  <c r="K35" i="7" l="1"/>
  <c r="G37" i="7"/>
  <c r="O42" i="7" l="1"/>
  <c r="N42" i="7"/>
  <c r="N44" i="7"/>
  <c r="N43" i="7"/>
  <c r="K22" i="7"/>
  <c r="K7" i="7"/>
  <c r="K32" i="7"/>
  <c r="K16" i="7"/>
  <c r="K24" i="7"/>
  <c r="K12" i="7"/>
  <c r="K18" i="7"/>
  <c r="K11" i="7"/>
  <c r="K31" i="7"/>
  <c r="K19" i="7"/>
  <c r="K14" i="7"/>
  <c r="K26" i="7"/>
  <c r="K27" i="7"/>
  <c r="K28" i="7"/>
  <c r="K15" i="7"/>
  <c r="K10" i="7"/>
  <c r="K20" i="7"/>
  <c r="K8" i="7"/>
  <c r="K30" i="7"/>
  <c r="K23" i="7"/>
  <c r="K34" i="7"/>
  <c r="K33" i="7"/>
  <c r="K21" i="7"/>
  <c r="K29" i="7"/>
  <c r="K25" i="7"/>
  <c r="K13" i="7"/>
  <c r="K17" i="7"/>
  <c r="K9" i="7"/>
  <c r="K37" i="7" l="1"/>
  <c r="K44" i="7"/>
  <c r="M46" i="7" l="1"/>
  <c r="M45" i="7"/>
  <c r="M43" i="7"/>
  <c r="M44" i="7"/>
  <c r="M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5" authorId="0" shapeId="0" xr:uid="{00000000-0006-0000-0100-000001000000}">
      <text>
        <r>
          <rPr>
            <b/>
            <sz val="9"/>
            <color indexed="81"/>
            <rFont val="Tahoma"/>
            <family val="2"/>
          </rPr>
          <t>If there is no DID# for the raw material you have to enter information obout degradation and toxicity in the CDV-sheet</t>
        </r>
      </text>
    </comment>
  </commentList>
</comments>
</file>

<file path=xl/sharedStrings.xml><?xml version="1.0" encoding="utf-8"?>
<sst xmlns="http://schemas.openxmlformats.org/spreadsheetml/2006/main" count="891" uniqueCount="380">
  <si>
    <t>SUM</t>
  </si>
  <si>
    <t>DF</t>
  </si>
  <si>
    <t>Acute toxicity</t>
  </si>
  <si>
    <t>Chronic toxicity</t>
  </si>
  <si>
    <t>Degradation</t>
  </si>
  <si>
    <t>DID-no</t>
  </si>
  <si>
    <t>Ingredient name</t>
  </si>
  <si>
    <t>NOEC (*)</t>
  </si>
  <si>
    <t xml:space="preserve">Aerobic </t>
  </si>
  <si>
    <t xml:space="preserve">Anaerobic </t>
  </si>
  <si>
    <t>Anionic surfactants</t>
  </si>
  <si>
    <t>R</t>
  </si>
  <si>
    <t>N</t>
  </si>
  <si>
    <t>O</t>
  </si>
  <si>
    <t>Y</t>
  </si>
  <si>
    <t>I</t>
  </si>
  <si>
    <t xml:space="preserve">Lauroyl Sarcosinate    </t>
  </si>
  <si>
    <t>PEG-4 Rapeseed amide</t>
  </si>
  <si>
    <t>Amphoteric surfactants</t>
  </si>
  <si>
    <t>Cationic surfactants</t>
  </si>
  <si>
    <t xml:space="preserve">Benzyl alcohol              </t>
  </si>
  <si>
    <t>5-bromo-5-nitro-1,3-dioxane</t>
  </si>
  <si>
    <t>P</t>
  </si>
  <si>
    <t xml:space="preserve">Chloroacetamide      </t>
  </si>
  <si>
    <t xml:space="preserve">Diazolinidylurea         </t>
  </si>
  <si>
    <t xml:space="preserve">Formaldehyde               </t>
  </si>
  <si>
    <t xml:space="preserve">Glutaraldehyde         </t>
  </si>
  <si>
    <t>Methyldibromoglutaronitrile</t>
  </si>
  <si>
    <t>Methyl-, Ethyl- and Propylparaben</t>
  </si>
  <si>
    <t xml:space="preserve">o-Phenylphenol          </t>
  </si>
  <si>
    <t xml:space="preserve">Sodium benzoate          </t>
  </si>
  <si>
    <t>Sodium hydroxy methyl glycinate</t>
  </si>
  <si>
    <t>NA</t>
  </si>
  <si>
    <t xml:space="preserve">Triclosan                   </t>
  </si>
  <si>
    <t xml:space="preserve">Phosphate, as STPP   </t>
  </si>
  <si>
    <t xml:space="preserve">Zeolite                   (Insoluble Inorganic)                       </t>
  </si>
  <si>
    <t xml:space="preserve">Citrate and citric acid                      </t>
  </si>
  <si>
    <t>Nitrilotriacetat (NTA)</t>
  </si>
  <si>
    <t xml:space="preserve">EDTA                        </t>
  </si>
  <si>
    <t xml:space="preserve">EDDS                         </t>
  </si>
  <si>
    <t xml:space="preserve">Clay                   (Insoluble Inorganic)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</si>
  <si>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</si>
  <si>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</si>
  <si>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</si>
  <si>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</si>
  <si>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</si>
  <si>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</si>
  <si>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</si>
  <si>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</si>
  <si>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Urea                          </t>
  </si>
  <si>
    <t>Silicon dioxide, quartz          (Insoluble inorganic)</t>
  </si>
  <si>
    <t xml:space="preserve">Na-/Mg-/KOH         </t>
  </si>
  <si>
    <t>Perfume, if not other specified (**)</t>
  </si>
  <si>
    <t>Dyes, if not other specified (**)</t>
  </si>
  <si>
    <t xml:space="preserve">Anionic polyester       </t>
  </si>
  <si>
    <t xml:space="preserve">PVNO/PVPI                              </t>
  </si>
  <si>
    <t>Zn Ftalocyanin sulphonate</t>
  </si>
  <si>
    <t xml:space="preserve">FWA 1                      </t>
  </si>
  <si>
    <t xml:space="preserve">FWA 5                     </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</si>
  <si>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</si>
  <si>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</si>
  <si>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</si>
  <si>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</si>
  <si>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</si>
  <si>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</si>
  <si>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</si>
  <si>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</si>
  <si>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</si>
  <si>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</si>
  <si>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</si>
  <si>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</si>
  <si>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</si>
  <si>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</si>
  <si>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</si>
  <si>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</si>
  <si>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</si>
  <si>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</si>
  <si>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</si>
  <si>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</si>
  <si>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</si>
  <si>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</si>
  <si>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</si>
  <si>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</si>
  <si>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</si>
  <si>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</si>
  <si>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</si>
  <si>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</si>
  <si>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</si>
  <si>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</si>
  <si>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</si>
  <si>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</si>
  <si>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</si>
  <si>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</si>
  <si>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</si>
  <si>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</si>
  <si>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</si>
  <si>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</si>
  <si>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</si>
  <si>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</si>
  <si>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</si>
  <si>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</si>
  <si>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</si>
  <si>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</si>
  <si>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</si>
  <si>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Phenoxy-ethanol</t>
  </si>
  <si>
    <t>Cumene sulphonates</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</si>
  <si>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</si>
  <si>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</si>
  <si>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</si>
  <si>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</si>
  <si>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</si>
  <si>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</si>
  <si>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</si>
  <si>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</si>
  <si>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</si>
  <si>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</si>
  <si>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</si>
  <si>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</si>
  <si>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</si>
  <si>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DID-no.</t>
  </si>
  <si>
    <t>CDV(chron)</t>
  </si>
  <si>
    <t xml:space="preserve">Type of product: </t>
  </si>
  <si>
    <t>Product type</t>
  </si>
  <si>
    <t>TF(chron)</t>
  </si>
  <si>
    <t>Name of product:</t>
  </si>
  <si>
    <t>CDV-limit (chron)</t>
  </si>
  <si>
    <t>DID-no. Ingredient name</t>
  </si>
  <si>
    <t>Limits</t>
  </si>
  <si>
    <t>Active content (%)</t>
  </si>
  <si>
    <t>Requirements</t>
  </si>
  <si>
    <t>Example:</t>
  </si>
  <si>
    <t>Classification raw material</t>
  </si>
  <si>
    <t>Comments</t>
  </si>
  <si>
    <t>% of the raw material in the product</t>
  </si>
  <si>
    <t>Type of product:</t>
  </si>
  <si>
    <t>Product volume:</t>
  </si>
  <si>
    <t>Raw material trade name</t>
  </si>
  <si>
    <t>Product name:</t>
  </si>
  <si>
    <t>Raw material producer</t>
  </si>
  <si>
    <t>Internal raw material code (voluntary)</t>
  </si>
  <si>
    <t>Chemical name (given in formula)</t>
  </si>
  <si>
    <t>Recomended dosage (grams):</t>
  </si>
  <si>
    <t xml:space="preserve">NA </t>
  </si>
  <si>
    <t xml:space="preserve">O </t>
  </si>
  <si>
    <t xml:space="preserve">N </t>
  </si>
  <si>
    <t xml:space="preserve">Y </t>
  </si>
  <si>
    <t>Anaerobic degradation:</t>
  </si>
  <si>
    <t xml:space="preserve">P </t>
  </si>
  <si>
    <t xml:space="preserve"> Inherently biodegradable according to OECD guidelines.</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</si>
  <si>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</si>
  <si>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</si>
  <si>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</si>
  <si>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</si>
  <si>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</si>
  <si>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</si>
  <si>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</si>
  <si>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</si>
  <si>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</si>
  <si>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</si>
  <si>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</si>
  <si>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</si>
  <si>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</si>
  <si>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</si>
  <si>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</si>
  <si>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</si>
  <si>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</si>
  <si>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</si>
  <si>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</si>
  <si>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</si>
  <si>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</si>
  <si>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</si>
  <si>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</si>
  <si>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</si>
  <si>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</si>
  <si>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 xml:space="preserve">Block polymers ***     </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</si>
  <si>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</si>
  <si>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</si>
  <si>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</si>
  <si>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</si>
  <si>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</si>
  <si>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</si>
  <si>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</si>
  <si>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</si>
  <si>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</si>
  <si>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</si>
  <si>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</si>
  <si>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</si>
  <si>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</si>
  <si>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</si>
  <si>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</si>
  <si>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 (hydrogenated)</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</si>
  <si>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</si>
  <si>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</si>
  <si>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</si>
  <si>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</si>
  <si>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</si>
  <si>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</si>
  <si>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</si>
  <si>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</si>
  <si>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</si>
  <si>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</si>
  <si>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</si>
  <si>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</si>
  <si>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</si>
  <si>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</si>
  <si>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</si>
  <si>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</si>
  <si>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</si>
  <si>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</si>
  <si>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</si>
  <si>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</si>
  <si>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</si>
  <si>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</si>
  <si>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</si>
  <si>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</si>
  <si>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</si>
  <si>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</si>
  <si>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</si>
  <si>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</si>
  <si>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</si>
  <si>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</si>
  <si>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</si>
  <si>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</si>
  <si>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</si>
  <si>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</si>
  <si>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</si>
  <si>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</si>
  <si>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</si>
  <si>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</si>
  <si>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</si>
  <si>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</si>
  <si>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</si>
  <si>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</si>
  <si>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</si>
  <si>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</si>
  <si>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</si>
  <si>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</si>
  <si>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</si>
  <si>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</si>
  <si>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</si>
  <si>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</si>
  <si>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</si>
  <si>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</si>
  <si>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</si>
  <si>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</si>
  <si>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</si>
  <si>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</si>
  <si>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</si>
  <si>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LC50/ EC50 (*)</t>
  </si>
  <si>
    <t>SF (*) (Acute)</t>
  </si>
  <si>
    <t>TF    (Acute)</t>
  </si>
  <si>
    <t>SF (*) (Chronic)</t>
  </si>
  <si>
    <t>TF    (Chronic)</t>
  </si>
  <si>
    <t xml:space="preserve">C1-C3 alcohols                </t>
  </si>
  <si>
    <t>CAS# of the specific substance</t>
  </si>
  <si>
    <t>% of the specific substance in raw material (excluding water)</t>
  </si>
  <si>
    <t>Function of the specific substance</t>
  </si>
  <si>
    <t>Classification of the specific substance</t>
  </si>
  <si>
    <t>Chemical name of ingoing substance in the raw material</t>
  </si>
  <si>
    <t>Detergents Ingredients Database, version 2016</t>
  </si>
  <si>
    <t xml:space="preserve">                                         </t>
  </si>
  <si>
    <t>Leverandør erklæring modtaget (angiv licensnr + virksomhed)</t>
  </si>
  <si>
    <t>C10 Alkyl sulphate</t>
  </si>
  <si>
    <t>C 12-14 Alkyl sulphate</t>
  </si>
  <si>
    <t>C 12-18 Alkyl sulphate</t>
  </si>
  <si>
    <t>C 16-18 Alkyl sulphate</t>
  </si>
  <si>
    <t>C 16-18 Alkyl ether sulphate, ≥1 - ≤ 4 EO</t>
  </si>
  <si>
    <t>Alkylamino sulfosuccinates (even numbered)</t>
  </si>
  <si>
    <t>Alkylamino[ethyl] sulfosuccinates (even numbered)</t>
  </si>
  <si>
    <t xml:space="preserve">Aspartic acid, N-(3-carboxy-1-oxo-sulfopropyl)-N-(C16-C18 (even numbered), C18 unsaturated alkyl) tetrasodium salts </t>
  </si>
  <si>
    <t>Soap C&gt;12-22 (Remark: fatty acids are listed in DID 2520)</t>
  </si>
  <si>
    <t>C12-18,   ≥2 - ≤10 EO Carboxymethylated, sodium salt or acid</t>
  </si>
  <si>
    <t>iso C13 Alkyl phosphate esters, 3 EO</t>
  </si>
  <si>
    <t>C 9-11 Alcohol, branched, &gt;2.5 - ≤10 EO</t>
  </si>
  <si>
    <t>C 9-11 Alcohol, branched, &gt;10 EO</t>
  </si>
  <si>
    <t>2-propylheptyl alcohol, &gt;2.5 - ≤10 EO</t>
  </si>
  <si>
    <t>C10 Alcohol, ≥ 5 - ≤11 EO multibranched(Trimer-propen-oxo-alcohol)</t>
  </si>
  <si>
    <t>C12-16 Alcohol, predominately linear, ≤2,5 EO</t>
  </si>
  <si>
    <t>C12-16 Alcohol, predominately linear, &gt;2,5 - ≤5 EO</t>
  </si>
  <si>
    <t>C12-16 Alcohol, predominately linear, &gt;5 - ≤10 EO</t>
  </si>
  <si>
    <t>C12-14 Alcohol, ≥5 - ≤8 EO 1 t-BuO (endcapped)</t>
  </si>
  <si>
    <r>
      <t xml:space="preserve">iso-C13 Alcohol, ≤ </t>
    </r>
    <r>
      <rPr>
        <sz val="8.1"/>
        <color theme="1"/>
        <rFont val="Arial"/>
        <family val="2"/>
      </rPr>
      <t>2,5 EO</t>
    </r>
  </si>
  <si>
    <r>
      <t>iso-C13 Alcohol, &gt;2,5 - ≤6</t>
    </r>
    <r>
      <rPr>
        <sz val="8.1"/>
        <color theme="1"/>
        <rFont val="Arial"/>
        <family val="2"/>
      </rPr>
      <t xml:space="preserve"> EO</t>
    </r>
  </si>
  <si>
    <r>
      <t>iso-C13 Alcohol, ≥7 - &lt;20</t>
    </r>
    <r>
      <rPr>
        <sz val="8.1"/>
        <color theme="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</si>
  <si>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</si>
  <si>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</si>
  <si>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</si>
  <si>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</si>
  <si>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</si>
  <si>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</si>
  <si>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</si>
  <si>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</si>
  <si>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</si>
  <si>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</si>
  <si>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</si>
  <si>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</si>
  <si>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C10-16 Alcohol, 6 and 7 EO, ≤3 PO</t>
  </si>
  <si>
    <t>C4-10 Alkyl polyglucoside</t>
  </si>
  <si>
    <t>C 12-14 Alkyl polyglycoside</t>
  </si>
  <si>
    <t>C 16-18 Alkyl polyglycoside</t>
  </si>
  <si>
    <t>Amines, coco, ≥10 - ≤15 EO</t>
  </si>
  <si>
    <t>Amines, tallow, ≥5 - ≤11 EO</t>
  </si>
  <si>
    <t>Amines, tallow, ≥12 - ≤19 EO</t>
  </si>
  <si>
    <t xml:space="preserve">Amines, C18 saturated and unsaturated, ≤2,5 EO </t>
  </si>
  <si>
    <t xml:space="preserve">Amines, C18 saturated and unsaturated, ≥5 - ≤15 EO </t>
  </si>
  <si>
    <t>Amines, C18 saturated and unsaturated, ≥20 - ≤25 EO</t>
  </si>
  <si>
    <t>C12-14 Fatty acid methyl ester (MEE), 1-30 EO</t>
  </si>
  <si>
    <t>2-bromo-2-nitropropane-1,3-diol (Remark: Formaldehyde donor)</t>
  </si>
  <si>
    <t>Linear polydimethylsiloxanes</t>
  </si>
  <si>
    <t xml:space="preserve">Paraffin (CAS 8002-74-2)                  </t>
  </si>
  <si>
    <t xml:space="preserve">Glycerol, sorbitol and xylitol                  </t>
  </si>
  <si>
    <t>Ja (506-140 Blumøller)</t>
  </si>
  <si>
    <t xml:space="preserve">Fatty acids, C≥14-C≤22 (even numbered) (Remark: soap is listed in DID 2025)    </t>
  </si>
  <si>
    <t>Fatty acid, C≥6-C≤12 methyl ester</t>
  </si>
  <si>
    <t>JA (526-115 Alpha)</t>
  </si>
  <si>
    <t>Cetyl Alcohol and Cetearyl Alcohol</t>
  </si>
  <si>
    <t xml:space="preserve">Calcium- and sodium chloride </t>
  </si>
  <si>
    <t>Ja, Bilag 4 (517-044 Dalli)</t>
  </si>
  <si>
    <t>Xylene sulphonate</t>
  </si>
  <si>
    <t>Proteins except enzymes</t>
  </si>
  <si>
    <r>
      <t xml:space="preserve">Iminodisuccinat </t>
    </r>
    <r>
      <rPr>
        <b/>
        <sz val="9"/>
        <color rgb="FFFF0000"/>
        <rFont val="Geneva"/>
      </rPr>
      <t/>
    </r>
  </si>
  <si>
    <t>bilag 4 (526-131 Forchem)</t>
  </si>
  <si>
    <t>Ja (506-149 Dalli)</t>
  </si>
  <si>
    <t>Methanesulphonic acid</t>
  </si>
  <si>
    <t>Aloe vera</t>
  </si>
  <si>
    <t>Panthenol</t>
  </si>
  <si>
    <t>Caprylyl glycol</t>
  </si>
  <si>
    <t>Glycerides, C14-18 and C16-18-unsatd. mono-, di- and tri-</t>
  </si>
  <si>
    <t>Non-ionic surfactants (****)</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</si>
  <si>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</si>
  <si>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</si>
  <si>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</si>
  <si>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</si>
  <si>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C14-15 Alcohol, predominately linear, ≤ 2,5 EO</t>
  </si>
  <si>
    <r>
      <t>C14-15 Alcohol, predominately linear, &gt;2,5 - ≤10</t>
    </r>
    <r>
      <rPr>
        <sz val="8.1"/>
        <rFont val="Arial"/>
        <family val="2"/>
      </rPr>
      <t xml:space="preserve"> EO</t>
    </r>
  </si>
  <si>
    <t>Preservatives (****)</t>
  </si>
  <si>
    <t>Other ingredients (****)</t>
  </si>
  <si>
    <t>(****)</t>
  </si>
  <si>
    <t xml:space="preserve">If you have used previous versions of the DID-list (2007 or 2014), please note that some DID-list numbers no longer match in the 2016-version. </t>
  </si>
  <si>
    <t>Some substances have been removed and others have got a new substance description and therefore assigned a new DID-number.</t>
  </si>
  <si>
    <t>DID# (2016 DID-list) of the specific substance</t>
  </si>
  <si>
    <t xml:space="preserve">Limits decimals </t>
  </si>
  <si>
    <t>H412</t>
  </si>
  <si>
    <t>∑ H410*100 + H411*10 + H412</t>
  </si>
  <si>
    <t>100*H410+
10*H411+H412</t>
  </si>
  <si>
    <t>Recomended dosage (grams/L)</t>
  </si>
  <si>
    <t xml:space="preserve"> </t>
  </si>
  <si>
    <t xml:space="preserve">H411  </t>
  </si>
  <si>
    <t>Do you have appendix 3 for 
this raw material?</t>
  </si>
  <si>
    <t>Do you have MSDS for this  raw material?</t>
  </si>
  <si>
    <t>Below you will find explanations for the different sheets in this excel file and information on how they are to be used</t>
  </si>
  <si>
    <t>Light grey cells (in the formula sheet):
Shall contain information about the raw material as a whole, e.g. raw material trade name</t>
  </si>
  <si>
    <t>Dark grey cells (in the formulation sheet):
Shall contain information about the specific ingoing chemical in the raw material, e.g. CAS number</t>
  </si>
  <si>
    <t>Sheet "CDV &amp; Degradability 2016"</t>
  </si>
  <si>
    <t>g/l in-use solition</t>
  </si>
  <si>
    <t>This sheet contains information regarding part A of the DID-list and is used for the CDV calculation</t>
  </si>
  <si>
    <t>Sheet "Formula"</t>
  </si>
  <si>
    <t>Is the ingoing substance a VOC? If yes, please write the POCP factor (Please see sheet "POCP factors")</t>
  </si>
  <si>
    <r>
      <t xml:space="preserve">Alternative raw material suppliers
</t>
    </r>
    <r>
      <rPr>
        <sz val="10"/>
        <rFont val="Arial"/>
        <family val="2"/>
      </rPr>
      <t>If you have two or more alternative raw material suppliers of the same raw material, please write all the suppliers in the column "Raw material producer"</t>
    </r>
  </si>
  <si>
    <r>
      <t xml:space="preserve">The purpose of the sheet is to communicate the formulation that you are applying for to the Nordic Ecolabel. The formulation is also the basis for the calculation done in the CDV sheet.
In the formula sheet, the formulation of the product is to be specified. Here you are to declare the raw materials that are used and </t>
    </r>
    <r>
      <rPr>
        <b/>
        <u/>
        <sz val="10"/>
        <rFont val="Arial"/>
        <family val="2"/>
      </rPr>
      <t>all</t>
    </r>
    <r>
      <rPr>
        <sz val="10"/>
        <rFont val="Arial"/>
        <family val="2"/>
      </rPr>
      <t xml:space="preserve"> of their ingoing substances (exception; perfumes and dyes are not to be split up into their ingoing substances).
</t>
    </r>
    <r>
      <rPr>
        <b/>
        <u/>
        <sz val="10"/>
        <rFont val="Arial"/>
        <family val="2"/>
      </rPr>
      <t>Impurities</t>
    </r>
    <r>
      <rPr>
        <sz val="10"/>
        <rFont val="Arial"/>
        <family val="2"/>
      </rPr>
      <t xml:space="preserve">
Impurities in the raw materials are not to be listed in the formula sheet. Impurities are residuals, pollutants, contaminants etc. from production, incl. production of raw materials, that remain in the raw material/ingredient and/or in the in the Nordic Swan Ecolabelled product in concentrations less than 100,0 ppm (0,01000 w-%, 100,0 mg/kg). Impurities in the raw materials exceeding concentrations of ≥ 10 000 ppm (≥1,000 w-%, ≥ 10000 mg/kg) are always regarded as ingoing substances, regardless of the concentration in the Nordic Swan Ecolabelled product.
Examples of impurities are residues of the following: residues or reagents incl. residues of monomers, catalysts, by-products, scavengers, and detergents for production equipment and carry-over from other or previous production lines.
</t>
    </r>
  </si>
  <si>
    <t>Sheet "DID-list 2016"</t>
  </si>
  <si>
    <t>aNBO</t>
  </si>
  <si>
    <t>anNBO</t>
  </si>
  <si>
    <t>Rinse aid</t>
  </si>
  <si>
    <t>Phosphonates/   Phosphonic acid (g/l)</t>
  </si>
  <si>
    <t>If the ingredient does not have a DID-number, also fill in columns E, F, and G (see instructions on sheet "For Chemicals not on the DID-list")</t>
  </si>
  <si>
    <t>Products used for instrument dishwashing  in healthcare</t>
  </si>
  <si>
    <r>
      <rPr>
        <b/>
        <u/>
        <sz val="10"/>
        <rFont val="Arial"/>
        <family val="2"/>
      </rPr>
      <t xml:space="preserve">One substance per row
</t>
    </r>
    <r>
      <rPr>
        <sz val="10"/>
        <rFont val="Arial"/>
        <family val="2"/>
      </rPr>
      <t>If a raw material contains two or more substances, each substance should be filled out on a separate row, meaning that the raw material will be listed several times in the column "Raw material trade name". For example, if a raw material contains 2 substances then the raw material name will be listed on two consecutive rows in column "Raw material trade name" and the two different substances on consecutive rows in column "Chemical name of ingoing substances in the raw material". The same logic applies for column "% of the raw material in the product", where the same value will be added on both rows, and then the active concentration of the specific substance in the raw material shall be filled out in column "% of the specific substance in raw material (excluding water)". Please see the hypothetical example below.</t>
    </r>
  </si>
  <si>
    <t>In the ingoing substance, write the percentage classified with H410 (normally 0% or 100%).</t>
  </si>
  <si>
    <t>In the ingoing substance, write the percentage classified with H411 (normally 0% or 100%).</t>
  </si>
  <si>
    <t>In the ingoing substance, write the percentage classified with H412 (normally 0% or 100%).</t>
  </si>
  <si>
    <t>In the ingoing substance,  write the percentage of Phosphonates/   Phosphonic acid? (normally 0% or100%)</t>
  </si>
  <si>
    <t xml:space="preserve"> H410 </t>
  </si>
  <si>
    <t xml:space="preserve">This sheet performs calculations for the product, which are based on the information given in the "Formula" sheet. It calculates the following for the product:
   -   CDV value
   -   Content of environmentally hazardous substances
   -   Content of aerobic and anaerobic non-biodegradable organics (aNBO and anNBO)
   -   Content of phosphonate /phosphonic acid
For substances in the formulation that are not included in the DID list, values for toxicity and degradation needs to be added manually (columns E, F and G). These values are to be determined by using Part B of DID list 2016. </t>
  </si>
  <si>
    <t xml:space="preserve">Dishwasher detergents </t>
  </si>
  <si>
    <t xml:space="preserve">Dishwasher detergensts </t>
  </si>
  <si>
    <t>Presoaks</t>
  </si>
  <si>
    <t>Dishwasher detergents for aluminum goods</t>
  </si>
  <si>
    <t xml:space="preserve">Diswasher detergensts </t>
  </si>
  <si>
    <t>Substilisin (H411) and hydrogen peroxide (H412) are exempted from the requirement. Surfactants classified as H412 are exempted from the requirement on the condition that they are readily biodegradable and anaerobically biodegradable. They are set =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</si>
</sst>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000"/>
    <numFmt numFmtId="167" formatCode="0.0"/>
    <numFmt numFmtId="168" formatCode="0.000"/>
    <numFmt numFmtId="169" formatCode="0.00000"/>
    <numFmt numFmtId="170" formatCode="0.000000"/>
    <numFmt numFmtId="171" formatCode="0.0000000"/>
  </numFmts>
  <fonts count="5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name val="Arial"/>
      <family val="2"/>
    </font>
    <font>
      <sz val="9"/>
      <name val="Geneva"/>
    </font>
    <font>
      <sz val="10"/>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Calibri"/>
      <family val="2"/>
      <scheme val="minor"/>
    </font>
    <font>
      <sz val="11"/>
      <name val="Calibri"/>
      <family val="2"/>
      <scheme val="minor"/>
    </font>
    <font>
      <b/>
      <sz val="15"/>
      <name val="Calibri"/>
      <family val="2"/>
      <scheme val="minor"/>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b/>
      <sz val="12"/>
      <name val="Arial"/>
      <family val="2"/>
    </font>
    <font>
      <b/>
      <u/>
      <sz val="10"/>
      <name val="Arial"/>
      <family val="2"/>
    </font>
    <font>
      <b/>
      <u/>
      <sz val="12"/>
      <name val="Calibri"/>
      <family val="2"/>
      <scheme val="minor"/>
    </font>
    <font>
      <b/>
      <sz val="18"/>
      <name val="Arial"/>
      <family val="2"/>
    </font>
    <font>
      <b/>
      <sz val="9"/>
      <name val="Arial"/>
      <family val="2"/>
    </font>
    <font>
      <u/>
      <sz val="20"/>
      <color indexed="12"/>
      <name val="Arial"/>
      <family val="2"/>
    </font>
    <font>
      <b/>
      <sz val="12"/>
      <color theme="5"/>
      <name val="Arial"/>
      <family val="2"/>
    </font>
  </fonts>
  <fills count="11">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7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s>
  <cellStyleXfs count="193">
    <xf numFmtId="0" fontId="0" fillId="0" borderId="0"/>
    <xf numFmtId="0" fontId="20" fillId="0" borderId="0"/>
    <xf numFmtId="0" fontId="19" fillId="0" borderId="0"/>
    <xf numFmtId="0" fontId="16" fillId="3" borderId="0" applyNumberFormat="0" applyBorder="0" applyAlignment="0" applyProtection="0"/>
    <xf numFmtId="0" fontId="16" fillId="4" borderId="0" applyNumberFormat="0" applyBorder="0" applyAlignment="0" applyProtection="0"/>
    <xf numFmtId="0" fontId="21" fillId="0" borderId="47" applyNumberFormat="0" applyFill="0" applyAlignment="0" applyProtection="0"/>
    <xf numFmtId="0" fontId="22" fillId="0" borderId="48" applyNumberFormat="0" applyFill="0" applyAlignment="0" applyProtection="0"/>
    <xf numFmtId="0" fontId="23" fillId="5" borderId="49" applyNumberFormat="0" applyAlignment="0" applyProtection="0"/>
    <xf numFmtId="0" fontId="15" fillId="6" borderId="0" applyNumberFormat="0" applyBorder="0" applyAlignment="0" applyProtection="0"/>
    <xf numFmtId="0" fontId="19" fillId="0" borderId="0"/>
    <xf numFmtId="0" fontId="29" fillId="0" borderId="0" applyNumberFormat="0" applyFill="0" applyBorder="0" applyAlignment="0" applyProtection="0">
      <alignment vertical="top"/>
      <protection locked="0"/>
    </xf>
    <xf numFmtId="0" fontId="11" fillId="0" borderId="0"/>
    <xf numFmtId="164"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0" fontId="19" fillId="0" borderId="14">
      <alignment horizontal="left"/>
    </xf>
    <xf numFmtId="0" fontId="30" fillId="0" borderId="14">
      <alignment horizontal="left"/>
    </xf>
    <xf numFmtId="0" fontId="29"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xf numFmtId="0" fontId="35" fillId="0" borderId="0" applyNumberFormat="0" applyFill="0" applyBorder="0" applyAlignment="0" applyProtection="0">
      <alignment vertical="top"/>
      <protection locked="0"/>
    </xf>
    <xf numFmtId="0" fontId="34" fillId="0" borderId="0" applyNumberFormat="0" applyFill="0" applyBorder="0" applyAlignment="0" applyProtection="0"/>
    <xf numFmtId="0" fontId="29"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9" fillId="0" borderId="0"/>
    <xf numFmtId="0" fontId="11" fillId="0" borderId="0"/>
    <xf numFmtId="0" fontId="11" fillId="0" borderId="0"/>
    <xf numFmtId="0" fontId="11" fillId="0" borderId="0"/>
    <xf numFmtId="0" fontId="36" fillId="0" borderId="0"/>
    <xf numFmtId="0" fontId="30" fillId="0" borderId="0"/>
    <xf numFmtId="0" fontId="11" fillId="0" borderId="0"/>
    <xf numFmtId="0" fontId="20" fillId="0" borderId="0"/>
    <xf numFmtId="0" fontId="20" fillId="0" borderId="0"/>
    <xf numFmtId="0" fontId="37" fillId="0" borderId="0"/>
    <xf numFmtId="0" fontId="11" fillId="0" borderId="0"/>
    <xf numFmtId="0" fontId="11" fillId="0" borderId="0"/>
    <xf numFmtId="0" fontId="11" fillId="0" borderId="0"/>
    <xf numFmtId="0" fontId="20" fillId="0" borderId="0"/>
    <xf numFmtId="0" fontId="20" fillId="0" borderId="0"/>
    <xf numFmtId="0" fontId="20" fillId="0" borderId="0"/>
    <xf numFmtId="0" fontId="20" fillId="0" borderId="0"/>
    <xf numFmtId="0" fontId="3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3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3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xf numFmtId="43" fontId="20" fillId="0" borderId="0" applyFont="0" applyFill="0" applyBorder="0" applyAlignment="0" applyProtection="0"/>
    <xf numFmtId="0" fontId="57" fillId="0" borderId="0" applyNumberFormat="0" applyFill="0" applyBorder="0" applyAlignment="0" applyProtection="0">
      <alignment vertical="top"/>
      <protection locked="0"/>
    </xf>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350">
    <xf numFmtId="0" fontId="0" fillId="0" borderId="0" xfId="0"/>
    <xf numFmtId="0" fontId="20" fillId="2" borderId="6" xfId="0" applyFont="1" applyFill="1" applyBorder="1" applyAlignment="1">
      <alignment horizontal="left" vertical="top" wrapText="1"/>
    </xf>
    <xf numFmtId="0" fontId="26" fillId="9" borderId="50" xfId="7" applyFont="1" applyFill="1" applyBorder="1"/>
    <xf numFmtId="0" fontId="16" fillId="9" borderId="0" xfId="3" applyFill="1"/>
    <xf numFmtId="0" fontId="24" fillId="9" borderId="0" xfId="3" applyFont="1" applyFill="1" applyAlignment="1">
      <alignment wrapText="1"/>
    </xf>
    <xf numFmtId="0" fontId="15" fillId="7" borderId="6" xfId="4" applyFont="1" applyFill="1" applyBorder="1" applyAlignment="1">
      <alignment wrapText="1"/>
    </xf>
    <xf numFmtId="0" fontId="14" fillId="7" borderId="6" xfId="4" applyFont="1" applyFill="1" applyBorder="1" applyAlignment="1">
      <alignment wrapText="1"/>
    </xf>
    <xf numFmtId="0" fontId="16" fillId="7" borderId="6" xfId="4" applyFill="1" applyBorder="1" applyAlignment="1">
      <alignment wrapText="1"/>
    </xf>
    <xf numFmtId="0" fontId="16" fillId="7" borderId="6" xfId="4" applyFill="1" applyBorder="1"/>
    <xf numFmtId="0" fontId="15" fillId="8" borderId="6" xfId="8" applyFill="1" applyBorder="1" applyAlignment="1">
      <alignment wrapText="1"/>
    </xf>
    <xf numFmtId="0" fontId="15" fillId="8" borderId="6" xfId="8" applyFill="1" applyBorder="1"/>
    <xf numFmtId="0" fontId="20" fillId="9" borderId="0" xfId="0" applyFont="1" applyFill="1" applyAlignment="1">
      <alignment vertical="top" wrapText="1"/>
    </xf>
    <xf numFmtId="0" fontId="20" fillId="9" borderId="0" xfId="0" applyFont="1" applyFill="1" applyAlignment="1">
      <alignment wrapText="1"/>
    </xf>
    <xf numFmtId="0" fontId="28" fillId="9" borderId="47" xfId="5" applyFont="1" applyFill="1"/>
    <xf numFmtId="0" fontId="20" fillId="9" borderId="0" xfId="0" applyFont="1" applyFill="1"/>
    <xf numFmtId="0" fontId="27" fillId="7" borderId="6" xfId="4" applyFont="1" applyFill="1" applyBorder="1" applyAlignment="1">
      <alignment wrapText="1"/>
    </xf>
    <xf numFmtId="0" fontId="27" fillId="8" borderId="6" xfId="8" applyFont="1" applyFill="1" applyBorder="1" applyAlignment="1">
      <alignment wrapText="1"/>
    </xf>
    <xf numFmtId="0" fontId="12" fillId="9" borderId="0" xfId="3" applyFont="1" applyFill="1" applyAlignment="1"/>
    <xf numFmtId="0" fontId="38" fillId="0" borderId="0" xfId="0" applyFont="1" applyFill="1" applyProtection="1"/>
    <xf numFmtId="0" fontId="39" fillId="0" borderId="0" xfId="0" applyFont="1" applyFill="1" applyProtection="1"/>
    <xf numFmtId="0" fontId="39" fillId="0" borderId="0" xfId="0" applyFont="1" applyFill="1" applyAlignment="1">
      <alignment horizontal="right"/>
    </xf>
    <xf numFmtId="0" fontId="39" fillId="0" borderId="0" xfId="0" applyFont="1" applyFill="1" applyAlignment="1">
      <alignment horizontal="center" wrapText="1"/>
    </xf>
    <xf numFmtId="0" fontId="39" fillId="0" borderId="0" xfId="0" applyFont="1" applyFill="1"/>
    <xf numFmtId="1" fontId="40" fillId="0" borderId="0" xfId="0" applyNumberFormat="1" applyFont="1" applyFill="1" applyAlignment="1" applyProtection="1">
      <alignment horizontal="left"/>
    </xf>
    <xf numFmtId="0" fontId="41" fillId="0" borderId="0" xfId="0" applyFont="1" applyFill="1" applyProtection="1"/>
    <xf numFmtId="0" fontId="42" fillId="0" borderId="27" xfId="10" applyFont="1" applyFill="1" applyBorder="1" applyAlignment="1" applyProtection="1"/>
    <xf numFmtId="0" fontId="43" fillId="0" borderId="55" xfId="0" applyFont="1" applyFill="1" applyBorder="1" applyProtection="1"/>
    <xf numFmtId="0" fontId="43" fillId="0" borderId="56" xfId="0" applyFont="1" applyFill="1" applyBorder="1" applyProtection="1"/>
    <xf numFmtId="0" fontId="44" fillId="0" borderId="54" xfId="0" applyFont="1" applyFill="1" applyBorder="1" applyAlignment="1">
      <alignment horizontal="right" textRotation="90" wrapText="1"/>
    </xf>
    <xf numFmtId="0" fontId="44" fillId="0" borderId="3" xfId="0" applyFont="1" applyFill="1" applyBorder="1" applyAlignment="1">
      <alignment horizontal="right" textRotation="90" wrapText="1"/>
    </xf>
    <xf numFmtId="0" fontId="44" fillId="0" borderId="37" xfId="0" applyFont="1" applyFill="1" applyBorder="1" applyAlignment="1">
      <alignment horizontal="right" textRotation="90" wrapText="1"/>
    </xf>
    <xf numFmtId="0" fontId="44" fillId="0" borderId="54" xfId="0" applyFont="1" applyFill="1" applyBorder="1" applyAlignment="1">
      <alignment horizontal="right" textRotation="90"/>
    </xf>
    <xf numFmtId="0" fontId="39" fillId="0" borderId="57" xfId="0" applyFont="1" applyFill="1" applyBorder="1" applyAlignment="1">
      <alignment horizontal="center" wrapText="1"/>
    </xf>
    <xf numFmtId="0" fontId="39" fillId="0" borderId="0" xfId="0" applyFont="1" applyFill="1" applyBorder="1"/>
    <xf numFmtId="0" fontId="42" fillId="0" borderId="7" xfId="0" applyFont="1" applyFill="1" applyBorder="1" applyProtection="1"/>
    <xf numFmtId="0" fontId="43" fillId="0" borderId="7" xfId="0" applyFont="1" applyFill="1" applyBorder="1" applyProtection="1"/>
    <xf numFmtId="0" fontId="39" fillId="0" borderId="8" xfId="0" applyFont="1" applyFill="1" applyBorder="1" applyAlignment="1">
      <alignment horizontal="right"/>
    </xf>
    <xf numFmtId="0" fontId="39" fillId="0" borderId="9" xfId="0" applyFont="1" applyFill="1" applyBorder="1" applyAlignment="1">
      <alignment horizontal="right"/>
    </xf>
    <xf numFmtId="0" fontId="39" fillId="0" borderId="40" xfId="0" applyFont="1" applyFill="1" applyBorder="1" applyAlignment="1">
      <alignment horizontal="center" wrapText="1"/>
    </xf>
    <xf numFmtId="0" fontId="42" fillId="0" borderId="58" xfId="0" applyFont="1" applyFill="1" applyBorder="1"/>
    <xf numFmtId="0" fontId="42" fillId="0" borderId="53" xfId="0" applyFont="1" applyFill="1" applyBorder="1" applyProtection="1"/>
    <xf numFmtId="0" fontId="42" fillId="0" borderId="4" xfId="0" applyFont="1" applyFill="1" applyBorder="1" applyAlignment="1">
      <alignment horizontal="right"/>
    </xf>
    <xf numFmtId="0" fontId="42" fillId="0" borderId="12" xfId="0" applyFont="1" applyFill="1" applyBorder="1" applyAlignment="1">
      <alignment horizontal="right"/>
    </xf>
    <xf numFmtId="0" fontId="42" fillId="0" borderId="10" xfId="0" applyFont="1" applyFill="1" applyBorder="1" applyAlignment="1">
      <alignment horizontal="right"/>
    </xf>
    <xf numFmtId="0" fontId="42" fillId="0" borderId="11" xfId="0" applyFont="1" applyFill="1" applyBorder="1" applyAlignment="1">
      <alignment horizontal="right"/>
    </xf>
    <xf numFmtId="0" fontId="42" fillId="0" borderId="45" xfId="0" applyFont="1" applyFill="1" applyBorder="1" applyAlignment="1">
      <alignment horizontal="right"/>
    </xf>
    <xf numFmtId="0" fontId="39" fillId="0" borderId="0" xfId="0" applyFont="1" applyFill="1" applyBorder="1" applyAlignment="1">
      <alignment horizontal="center" wrapText="1"/>
    </xf>
    <xf numFmtId="0" fontId="45" fillId="0" borderId="0" xfId="0" applyFont="1" applyFill="1" applyBorder="1"/>
    <xf numFmtId="0" fontId="42" fillId="0" borderId="23" xfId="0" applyFont="1" applyFill="1" applyBorder="1"/>
    <xf numFmtId="0" fontId="42" fillId="0" borderId="52" xfId="0" applyFont="1" applyFill="1" applyBorder="1" applyProtection="1"/>
    <xf numFmtId="0" fontId="42" fillId="0" borderId="6" xfId="0" applyFont="1" applyFill="1" applyBorder="1" applyAlignment="1">
      <alignment horizontal="right"/>
    </xf>
    <xf numFmtId="0" fontId="42" fillId="0" borderId="35" xfId="0" applyFont="1" applyFill="1" applyBorder="1" applyAlignment="1">
      <alignment horizontal="right"/>
    </xf>
    <xf numFmtId="0" fontId="42" fillId="0" borderId="13" xfId="0" applyFont="1" applyFill="1" applyBorder="1" applyAlignment="1">
      <alignment horizontal="right"/>
    </xf>
    <xf numFmtId="0" fontId="42" fillId="0" borderId="14" xfId="0" applyFont="1" applyFill="1" applyBorder="1" applyAlignment="1">
      <alignment horizontal="right"/>
    </xf>
    <xf numFmtId="0" fontId="42" fillId="0" borderId="21" xfId="0" applyFont="1" applyFill="1" applyBorder="1" applyAlignment="1">
      <alignment horizontal="right"/>
    </xf>
    <xf numFmtId="0" fontId="39" fillId="0" borderId="0" xfId="10" quotePrefix="1" applyFont="1" applyFill="1" applyBorder="1" applyAlignment="1" applyProtection="1">
      <alignment horizontal="center" wrapText="1"/>
    </xf>
    <xf numFmtId="0" fontId="42" fillId="0" borderId="52" xfId="0" applyFont="1" applyFill="1" applyBorder="1"/>
    <xf numFmtId="0" fontId="42" fillId="0" borderId="52" xfId="0" applyFont="1" applyFill="1" applyBorder="1" applyAlignment="1" applyProtection="1">
      <alignment vertical="center" wrapText="1"/>
    </xf>
    <xf numFmtId="0" fontId="42" fillId="0" borderId="43" xfId="0" applyFont="1" applyFill="1" applyBorder="1"/>
    <xf numFmtId="0" fontId="42" fillId="0" borderId="51" xfId="0" applyFont="1" applyFill="1" applyBorder="1"/>
    <xf numFmtId="0" fontId="42" fillId="0" borderId="38" xfId="0" applyFont="1" applyFill="1" applyBorder="1" applyAlignment="1">
      <alignment horizontal="right"/>
    </xf>
    <xf numFmtId="0" fontId="42" fillId="0" borderId="32" xfId="0" applyFont="1" applyFill="1" applyBorder="1" applyAlignment="1">
      <alignment horizontal="right"/>
    </xf>
    <xf numFmtId="0" fontId="42" fillId="0" borderId="36" xfId="0" applyFont="1" applyFill="1" applyBorder="1" applyAlignment="1">
      <alignment horizontal="right"/>
    </xf>
    <xf numFmtId="0" fontId="42" fillId="0" borderId="31" xfId="0" applyFont="1" applyFill="1" applyBorder="1" applyAlignment="1">
      <alignment horizontal="right"/>
    </xf>
    <xf numFmtId="0" fontId="42" fillId="0" borderId="33" xfId="0" applyFont="1" applyFill="1" applyBorder="1" applyAlignment="1">
      <alignment horizontal="right"/>
    </xf>
    <xf numFmtId="0" fontId="45" fillId="0" borderId="0" xfId="0" applyFont="1" applyFill="1"/>
    <xf numFmtId="0" fontId="39" fillId="0" borderId="0" xfId="0" applyFont="1" applyFill="1" applyBorder="1" applyProtection="1"/>
    <xf numFmtId="0" fontId="39" fillId="0" borderId="0" xfId="0" applyFont="1" applyFill="1" applyBorder="1" applyAlignment="1">
      <alignment horizontal="right"/>
    </xf>
    <xf numFmtId="0" fontId="45" fillId="0" borderId="28" xfId="0" applyFont="1" applyFill="1" applyBorder="1"/>
    <xf numFmtId="0" fontId="42" fillId="0" borderId="10" xfId="0" applyFont="1" applyFill="1" applyBorder="1" applyProtection="1"/>
    <xf numFmtId="0" fontId="42" fillId="0" borderId="17" xfId="0" applyFont="1" applyFill="1" applyBorder="1" applyAlignment="1">
      <alignment horizontal="right"/>
    </xf>
    <xf numFmtId="0" fontId="42" fillId="0" borderId="13" xfId="0" applyFont="1" applyFill="1" applyBorder="1" applyProtection="1"/>
    <xf numFmtId="0" fontId="39" fillId="0" borderId="24" xfId="0" applyFont="1" applyFill="1" applyBorder="1" applyAlignment="1">
      <alignment horizontal="center" wrapText="1"/>
    </xf>
    <xf numFmtId="0" fontId="45" fillId="0" borderId="24" xfId="0" applyFont="1" applyFill="1" applyBorder="1" applyAlignment="1">
      <alignment horizontal="center" wrapText="1"/>
    </xf>
    <xf numFmtId="0" fontId="42" fillId="0" borderId="52" xfId="0" applyFont="1" applyFill="1" applyBorder="1" applyAlignment="1">
      <alignment vertical="top" wrapText="1"/>
    </xf>
    <xf numFmtId="0" fontId="42" fillId="0" borderId="40" xfId="0" applyFont="1" applyFill="1" applyBorder="1" applyAlignment="1">
      <alignment horizontal="right"/>
    </xf>
    <xf numFmtId="0" fontId="42" fillId="0" borderId="52" xfId="0" applyFont="1" applyFill="1" applyBorder="1" applyAlignment="1">
      <alignment horizontal="right" vertical="center"/>
    </xf>
    <xf numFmtId="0" fontId="39" fillId="0" borderId="21" xfId="0" applyFont="1" applyFill="1" applyBorder="1" applyAlignment="1">
      <alignment horizontal="center" wrapText="1"/>
    </xf>
    <xf numFmtId="0" fontId="42" fillId="0" borderId="21" xfId="2" applyFont="1" applyFill="1" applyBorder="1" applyAlignment="1" applyProtection="1">
      <alignment horizontal="right" wrapText="1"/>
      <protection locked="0"/>
    </xf>
    <xf numFmtId="0" fontId="42" fillId="0" borderId="6" xfId="2" applyFont="1" applyFill="1" applyBorder="1" applyAlignment="1" applyProtection="1">
      <alignment horizontal="right"/>
      <protection locked="0"/>
    </xf>
    <xf numFmtId="0" fontId="42" fillId="0" borderId="35" xfId="2" applyFont="1" applyFill="1" applyBorder="1" applyAlignment="1">
      <alignment horizontal="right"/>
    </xf>
    <xf numFmtId="0" fontId="42" fillId="0" borderId="13" xfId="2" applyFont="1" applyFill="1" applyBorder="1" applyAlignment="1" applyProtection="1">
      <alignment horizontal="right"/>
      <protection locked="0"/>
    </xf>
    <xf numFmtId="0" fontId="42" fillId="0" borderId="6" xfId="2" applyFont="1" applyFill="1" applyBorder="1" applyAlignment="1" applyProtection="1">
      <alignment horizontal="right" wrapText="1"/>
      <protection locked="0"/>
    </xf>
    <xf numFmtId="0" fontId="42" fillId="0" borderId="14" xfId="2" applyFont="1" applyFill="1" applyBorder="1" applyAlignment="1" applyProtection="1">
      <alignment horizontal="right" wrapText="1"/>
      <protection locked="0"/>
    </xf>
    <xf numFmtId="0" fontId="42" fillId="0" borderId="59" xfId="0" applyFont="1" applyFill="1" applyBorder="1"/>
    <xf numFmtId="0" fontId="42" fillId="0" borderId="51" xfId="0" applyFont="1" applyFill="1" applyBorder="1" applyProtection="1"/>
    <xf numFmtId="0" fontId="47" fillId="0" borderId="0" xfId="0" applyFont="1" applyFill="1"/>
    <xf numFmtId="0" fontId="42" fillId="0" borderId="0" xfId="0" applyFont="1" applyFill="1" applyProtection="1"/>
    <xf numFmtId="0" fontId="42" fillId="0" borderId="0" xfId="0" applyFont="1" applyFill="1" applyAlignment="1">
      <alignment horizontal="right"/>
    </xf>
    <xf numFmtId="0" fontId="39" fillId="0" borderId="34" xfId="0" applyFont="1" applyFill="1" applyBorder="1" applyAlignment="1">
      <alignment horizontal="right"/>
    </xf>
    <xf numFmtId="0" fontId="39" fillId="0" borderId="57" xfId="0" applyFont="1" applyFill="1" applyBorder="1" applyAlignment="1">
      <alignment horizontal="right"/>
    </xf>
    <xf numFmtId="0" fontId="42" fillId="0" borderId="60" xfId="0" applyFont="1" applyFill="1" applyBorder="1"/>
    <xf numFmtId="0" fontId="42" fillId="0" borderId="18" xfId="0" applyFont="1" applyFill="1" applyBorder="1" applyProtection="1"/>
    <xf numFmtId="0" fontId="42" fillId="0" borderId="18" xfId="0" applyFont="1" applyFill="1" applyBorder="1" applyAlignment="1">
      <alignment horizontal="right"/>
    </xf>
    <xf numFmtId="0" fontId="42" fillId="0" borderId="19" xfId="0" applyFont="1" applyFill="1" applyBorder="1" applyAlignment="1">
      <alignment horizontal="right"/>
    </xf>
    <xf numFmtId="0" fontId="42" fillId="0" borderId="61" xfId="0" applyFont="1" applyFill="1" applyBorder="1" applyAlignment="1">
      <alignment horizontal="right"/>
    </xf>
    <xf numFmtId="0" fontId="42" fillId="0" borderId="62" xfId="0" applyFont="1" applyFill="1" applyBorder="1" applyAlignment="1">
      <alignment horizontal="right"/>
    </xf>
    <xf numFmtId="0" fontId="42" fillId="0" borderId="39" xfId="0" applyFont="1" applyFill="1" applyBorder="1" applyAlignment="1">
      <alignment horizontal="right"/>
    </xf>
    <xf numFmtId="0" fontId="42" fillId="0" borderId="63" xfId="0" applyFont="1" applyFill="1" applyBorder="1" applyAlignment="1">
      <alignment horizontal="right"/>
    </xf>
    <xf numFmtId="0" fontId="42" fillId="0" borderId="20" xfId="0" applyFont="1" applyFill="1" applyBorder="1" applyAlignment="1">
      <alignment horizontal="right"/>
    </xf>
    <xf numFmtId="0" fontId="42" fillId="0" borderId="16" xfId="0" applyFont="1" applyFill="1" applyBorder="1" applyProtection="1"/>
    <xf numFmtId="0" fontId="42" fillId="0" borderId="16" xfId="0" applyFont="1" applyFill="1" applyBorder="1" applyAlignment="1">
      <alignment horizontal="right"/>
    </xf>
    <xf numFmtId="0" fontId="42" fillId="0" borderId="2" xfId="0" applyFont="1" applyFill="1" applyBorder="1" applyAlignment="1">
      <alignment horizontal="right"/>
    </xf>
    <xf numFmtId="0" fontId="42" fillId="0" borderId="22" xfId="0" applyFont="1" applyFill="1" applyBorder="1" applyAlignment="1">
      <alignment horizontal="right"/>
    </xf>
    <xf numFmtId="0" fontId="42" fillId="0" borderId="15" xfId="0" applyFont="1" applyFill="1" applyBorder="1" applyAlignment="1">
      <alignment horizontal="right"/>
    </xf>
    <xf numFmtId="0" fontId="45" fillId="0" borderId="25" xfId="0" applyFont="1" applyFill="1" applyBorder="1" applyAlignment="1">
      <alignment horizontal="center" wrapText="1"/>
    </xf>
    <xf numFmtId="0" fontId="42" fillId="0" borderId="13" xfId="0" applyFont="1" applyFill="1" applyBorder="1" applyAlignment="1" applyProtection="1">
      <alignment horizontal="left"/>
    </xf>
    <xf numFmtId="0" fontId="42" fillId="0" borderId="53" xfId="0" applyFont="1" applyFill="1" applyBorder="1" applyAlignment="1" applyProtection="1">
      <alignment horizontal="left"/>
    </xf>
    <xf numFmtId="0" fontId="42" fillId="0" borderId="52" xfId="0" applyFont="1" applyFill="1" applyBorder="1" applyAlignment="1" applyProtection="1">
      <alignment horizontal="left"/>
    </xf>
    <xf numFmtId="0" fontId="42" fillId="0" borderId="51" xfId="0" applyFont="1" applyFill="1" applyBorder="1" applyAlignment="1" applyProtection="1">
      <alignment horizontal="left"/>
    </xf>
    <xf numFmtId="0" fontId="42" fillId="0" borderId="42" xfId="0" applyFont="1" applyFill="1" applyBorder="1"/>
    <xf numFmtId="0" fontId="39" fillId="0" borderId="64" xfId="0" applyFont="1" applyFill="1" applyBorder="1" applyAlignment="1">
      <alignment horizontal="center" wrapText="1"/>
    </xf>
    <xf numFmtId="0" fontId="42" fillId="0" borderId="26" xfId="0" applyFont="1" applyFill="1" applyBorder="1"/>
    <xf numFmtId="0" fontId="39" fillId="0" borderId="0" xfId="2" applyFont="1" applyFill="1" applyBorder="1" applyAlignment="1" applyProtection="1">
      <alignment horizontal="right" wrapText="1"/>
      <protection locked="0"/>
    </xf>
    <xf numFmtId="0" fontId="39" fillId="0" borderId="0" xfId="2" applyFont="1" applyFill="1" applyBorder="1" applyAlignment="1" applyProtection="1">
      <alignment horizontal="right"/>
      <protection locked="0"/>
    </xf>
    <xf numFmtId="0" fontId="39" fillId="0" borderId="0" xfId="2" applyFont="1" applyFill="1" applyBorder="1" applyAlignment="1">
      <alignment horizontal="right"/>
    </xf>
    <xf numFmtId="0" fontId="42" fillId="0" borderId="56" xfId="0" applyFont="1" applyFill="1" applyBorder="1"/>
    <xf numFmtId="0" fontId="42" fillId="0" borderId="23" xfId="0" applyFont="1" applyFill="1" applyBorder="1" applyAlignment="1">
      <alignment horizontal="right"/>
    </xf>
    <xf numFmtId="0" fontId="42" fillId="0" borderId="24" xfId="0" applyFont="1" applyFill="1" applyBorder="1" applyAlignment="1">
      <alignment horizontal="right"/>
    </xf>
    <xf numFmtId="0" fontId="42" fillId="0" borderId="5" xfId="0" applyFont="1" applyFill="1" applyBorder="1" applyAlignment="1">
      <alignment horizontal="right"/>
    </xf>
    <xf numFmtId="0" fontId="42" fillId="0" borderId="13" xfId="0" applyFont="1" applyFill="1" applyBorder="1"/>
    <xf numFmtId="0" fontId="42" fillId="0" borderId="13" xfId="2" applyFont="1" applyFill="1" applyBorder="1" applyAlignment="1" applyProtection="1">
      <alignment horizontal="right" wrapText="1"/>
      <protection locked="0"/>
    </xf>
    <xf numFmtId="0" fontId="42" fillId="0" borderId="14" xfId="2" applyFont="1" applyFill="1" applyBorder="1" applyAlignment="1">
      <alignment horizontal="right"/>
    </xf>
    <xf numFmtId="0" fontId="42" fillId="0" borderId="5" xfId="2" applyFont="1" applyFill="1" applyBorder="1" applyAlignment="1">
      <alignment horizontal="right"/>
    </xf>
    <xf numFmtId="0" fontId="42" fillId="0" borderId="31" xfId="0" applyFont="1" applyFill="1" applyBorder="1" applyProtection="1"/>
    <xf numFmtId="0" fontId="42" fillId="0" borderId="33" xfId="2" applyFont="1" applyFill="1" applyBorder="1" applyAlignment="1">
      <alignment horizontal="right"/>
    </xf>
    <xf numFmtId="0" fontId="42" fillId="0" borderId="65" xfId="0" applyFont="1" applyFill="1" applyBorder="1" applyAlignment="1">
      <alignment horizontal="right"/>
    </xf>
    <xf numFmtId="0" fontId="39" fillId="0" borderId="24" xfId="10" applyFont="1" applyFill="1" applyBorder="1" applyAlignment="1" applyProtection="1">
      <alignment horizontal="center" wrapText="1"/>
    </xf>
    <xf numFmtId="1" fontId="42" fillId="0" borderId="52" xfId="0" applyNumberFormat="1" applyFont="1" applyFill="1" applyBorder="1" applyProtection="1"/>
    <xf numFmtId="0" fontId="42" fillId="0" borderId="23" xfId="0" applyFont="1" applyFill="1" applyBorder="1" applyAlignment="1" applyProtection="1">
      <alignment horizontal="right"/>
    </xf>
    <xf numFmtId="0" fontId="42" fillId="0" borderId="6" xfId="0" applyFont="1" applyFill="1" applyBorder="1" applyAlignment="1" applyProtection="1">
      <alignment horizontal="right"/>
    </xf>
    <xf numFmtId="0" fontId="42" fillId="0" borderId="24" xfId="0" applyFont="1" applyFill="1" applyBorder="1" applyAlignment="1" applyProtection="1">
      <alignment horizontal="right"/>
    </xf>
    <xf numFmtId="0" fontId="42" fillId="0" borderId="5" xfId="0" applyFont="1" applyFill="1" applyBorder="1" applyAlignment="1" applyProtection="1">
      <alignment horizontal="right"/>
    </xf>
    <xf numFmtId="0" fontId="42" fillId="0" borderId="13" xfId="0" applyFont="1" applyFill="1" applyBorder="1" applyAlignment="1" applyProtection="1">
      <alignment horizontal="right"/>
    </xf>
    <xf numFmtId="0" fontId="42" fillId="0" borderId="23" xfId="10" applyFont="1" applyFill="1" applyBorder="1" applyAlignment="1" applyProtection="1"/>
    <xf numFmtId="0" fontId="42" fillId="0" borderId="52" xfId="0" applyFont="1" applyFill="1" applyBorder="1" applyAlignment="1">
      <alignment horizontal="left"/>
    </xf>
    <xf numFmtId="0" fontId="42" fillId="0" borderId="58" xfId="0" applyFont="1" applyFill="1" applyBorder="1" applyAlignment="1">
      <alignment horizontal="right"/>
    </xf>
    <xf numFmtId="0" fontId="42" fillId="0" borderId="64" xfId="0" applyFont="1" applyFill="1" applyBorder="1" applyAlignment="1">
      <alignment horizontal="right"/>
    </xf>
    <xf numFmtId="0" fontId="42" fillId="0" borderId="1" xfId="0" applyFont="1" applyFill="1" applyBorder="1" applyAlignment="1">
      <alignment horizontal="right"/>
    </xf>
    <xf numFmtId="168" fontId="42" fillId="0" borderId="24" xfId="0" applyNumberFormat="1" applyFont="1" applyFill="1" applyBorder="1" applyAlignment="1">
      <alignment horizontal="right"/>
    </xf>
    <xf numFmtId="168" fontId="42" fillId="0" borderId="5" xfId="0" applyNumberFormat="1" applyFont="1" applyFill="1" applyBorder="1" applyAlignment="1">
      <alignment horizontal="right"/>
    </xf>
    <xf numFmtId="169" fontId="42" fillId="0" borderId="5" xfId="0" applyNumberFormat="1" applyFont="1" applyFill="1" applyBorder="1" applyAlignment="1">
      <alignment horizontal="right"/>
    </xf>
    <xf numFmtId="1" fontId="42" fillId="0" borderId="23" xfId="0" applyNumberFormat="1" applyFont="1" applyFill="1" applyBorder="1" applyAlignment="1">
      <alignment horizontal="right"/>
    </xf>
    <xf numFmtId="2" fontId="42" fillId="0" borderId="24" xfId="0" applyNumberFormat="1" applyFont="1" applyFill="1" applyBorder="1" applyAlignment="1">
      <alignment horizontal="right"/>
    </xf>
    <xf numFmtId="2" fontId="42" fillId="0" borderId="5" xfId="0" applyNumberFormat="1" applyFont="1" applyFill="1" applyBorder="1" applyAlignment="1">
      <alignment horizontal="right"/>
    </xf>
    <xf numFmtId="0" fontId="42" fillId="0" borderId="24" xfId="0" applyFont="1" applyFill="1" applyBorder="1" applyAlignment="1">
      <alignment horizontal="center" wrapText="1"/>
    </xf>
    <xf numFmtId="0" fontId="42" fillId="0" borderId="60" xfId="0" applyFont="1" applyFill="1" applyBorder="1" applyAlignment="1">
      <alignment vertical="top" wrapText="1"/>
    </xf>
    <xf numFmtId="0" fontId="42" fillId="0" borderId="52" xfId="10" applyFont="1" applyFill="1" applyBorder="1" applyAlignment="1" applyProtection="1">
      <alignment horizontal="left"/>
    </xf>
    <xf numFmtId="0" fontId="42" fillId="0" borderId="52" xfId="0" applyFont="1" applyFill="1" applyBorder="1" applyAlignment="1">
      <alignment horizontal="right" vertical="top"/>
    </xf>
    <xf numFmtId="0" fontId="45" fillId="0" borderId="0" xfId="0" applyFont="1" applyFill="1" applyAlignment="1">
      <alignment horizontal="left"/>
    </xf>
    <xf numFmtId="0" fontId="42" fillId="0" borderId="52" xfId="0" applyFont="1" applyFill="1" applyBorder="1" applyAlignment="1">
      <alignment horizontal="right"/>
    </xf>
    <xf numFmtId="1" fontId="42" fillId="0" borderId="0" xfId="0" applyNumberFormat="1" applyFont="1" applyFill="1" applyProtection="1"/>
    <xf numFmtId="1" fontId="42" fillId="0" borderId="0" xfId="0" applyNumberFormat="1" applyFont="1" applyFill="1" applyAlignment="1" applyProtection="1">
      <alignment vertical="top"/>
    </xf>
    <xf numFmtId="0" fontId="42" fillId="0" borderId="0" xfId="0" applyFont="1" applyFill="1" applyAlignment="1" applyProtection="1"/>
    <xf numFmtId="1" fontId="43" fillId="0" borderId="0" xfId="0" applyNumberFormat="1" applyFont="1" applyFill="1" applyProtection="1"/>
    <xf numFmtId="1" fontId="47" fillId="0" borderId="0" xfId="0" applyNumberFormat="1" applyFont="1" applyFill="1" applyProtection="1"/>
    <xf numFmtId="0" fontId="49" fillId="0" borderId="0" xfId="0" applyFont="1" applyFill="1" applyProtection="1"/>
    <xf numFmtId="0" fontId="42" fillId="0" borderId="23" xfId="0" applyFont="1" applyFill="1" applyBorder="1" applyAlignment="1">
      <alignment horizontal="right" vertical="center"/>
    </xf>
    <xf numFmtId="0" fontId="50" fillId="0" borderId="52" xfId="0" applyFont="1" applyFill="1" applyBorder="1" applyAlignment="1">
      <alignment horizontal="right"/>
    </xf>
    <xf numFmtId="0" fontId="50" fillId="0" borderId="13" xfId="0" applyFont="1" applyFill="1" applyBorder="1" applyProtection="1"/>
    <xf numFmtId="0" fontId="50" fillId="0" borderId="13" xfId="0" applyFont="1" applyFill="1" applyBorder="1" applyAlignment="1">
      <alignment horizontal="right"/>
    </xf>
    <xf numFmtId="0" fontId="50" fillId="0" borderId="6" xfId="0" applyFont="1" applyFill="1" applyBorder="1" applyAlignment="1">
      <alignment horizontal="right"/>
    </xf>
    <xf numFmtId="0" fontId="50" fillId="0" borderId="14" xfId="0" applyFont="1" applyFill="1" applyBorder="1" applyAlignment="1">
      <alignment horizontal="right"/>
    </xf>
    <xf numFmtId="0" fontId="50" fillId="0" borderId="21" xfId="0" applyFont="1" applyFill="1" applyBorder="1" applyAlignment="1">
      <alignment horizontal="right"/>
    </xf>
    <xf numFmtId="0" fontId="50" fillId="0" borderId="10" xfId="0" applyFont="1" applyFill="1" applyBorder="1" applyProtection="1"/>
    <xf numFmtId="0" fontId="50" fillId="0" borderId="10" xfId="0" applyFont="1" applyFill="1" applyBorder="1" applyAlignment="1">
      <alignment horizontal="right"/>
    </xf>
    <xf numFmtId="0" fontId="50" fillId="0" borderId="4" xfId="0" applyFont="1" applyFill="1" applyBorder="1" applyAlignment="1">
      <alignment horizontal="right"/>
    </xf>
    <xf numFmtId="0" fontId="50" fillId="0" borderId="11" xfId="0" applyFont="1" applyFill="1" applyBorder="1" applyAlignment="1">
      <alignment horizontal="right"/>
    </xf>
    <xf numFmtId="0" fontId="50" fillId="0" borderId="17" xfId="0" applyFont="1" applyFill="1" applyBorder="1" applyAlignment="1">
      <alignment horizontal="right"/>
    </xf>
    <xf numFmtId="0" fontId="50" fillId="0" borderId="54" xfId="0" applyFont="1" applyFill="1" applyBorder="1" applyAlignment="1">
      <alignment horizontal="right"/>
    </xf>
    <xf numFmtId="0" fontId="50" fillId="0" borderId="3" xfId="0" applyFont="1" applyFill="1" applyBorder="1" applyAlignment="1">
      <alignment horizontal="right"/>
    </xf>
    <xf numFmtId="0" fontId="50" fillId="0" borderId="37" xfId="0" applyFont="1" applyFill="1" applyBorder="1" applyAlignment="1">
      <alignment horizontal="right"/>
    </xf>
    <xf numFmtId="0" fontId="50" fillId="0" borderId="52" xfId="0" applyFont="1" applyFill="1" applyBorder="1" applyAlignment="1">
      <alignment horizontal="right" vertical="top" wrapText="1"/>
    </xf>
    <xf numFmtId="0" fontId="50" fillId="0" borderId="51" xfId="0" applyFont="1" applyFill="1" applyBorder="1" applyAlignment="1">
      <alignment horizontal="right"/>
    </xf>
    <xf numFmtId="0" fontId="50" fillId="0" borderId="51" xfId="0" applyFont="1" applyFill="1" applyBorder="1" applyProtection="1"/>
    <xf numFmtId="0" fontId="50" fillId="0" borderId="38" xfId="0" applyFont="1" applyFill="1" applyBorder="1" applyAlignment="1">
      <alignment horizontal="right"/>
    </xf>
    <xf numFmtId="0" fontId="50" fillId="0" borderId="32" xfId="0" applyFont="1" applyFill="1" applyBorder="1" applyAlignment="1">
      <alignment horizontal="right"/>
    </xf>
    <xf numFmtId="0" fontId="50" fillId="0" borderId="36" xfId="0" applyFont="1" applyFill="1" applyBorder="1" applyAlignment="1">
      <alignment horizontal="right"/>
    </xf>
    <xf numFmtId="0" fontId="50" fillId="0" borderId="31" xfId="0" applyFont="1" applyFill="1" applyBorder="1" applyAlignment="1">
      <alignment horizontal="right"/>
    </xf>
    <xf numFmtId="0" fontId="50" fillId="0" borderId="33" xfId="0" applyFont="1" applyFill="1" applyBorder="1" applyAlignment="1">
      <alignment horizontal="right"/>
    </xf>
    <xf numFmtId="0" fontId="42" fillId="0" borderId="60" xfId="0" applyFont="1" applyFill="1" applyBorder="1" applyAlignment="1">
      <alignment horizontal="right"/>
    </xf>
    <xf numFmtId="0" fontId="42" fillId="0" borderId="66" xfId="0" applyFont="1" applyFill="1" applyBorder="1" applyProtection="1"/>
    <xf numFmtId="0" fontId="50" fillId="0" borderId="67" xfId="117" applyFont="1" applyFill="1" applyBorder="1" applyAlignment="1">
      <alignment horizontal="right"/>
    </xf>
    <xf numFmtId="0" fontId="50" fillId="0" borderId="30" xfId="117" applyFont="1" applyFill="1" applyBorder="1" applyAlignment="1">
      <alignment horizontal="right"/>
    </xf>
    <xf numFmtId="0" fontId="50" fillId="0" borderId="68" xfId="117" applyFont="1" applyFill="1" applyBorder="1" applyAlignment="1">
      <alignment horizontal="right"/>
    </xf>
    <xf numFmtId="0" fontId="20" fillId="0" borderId="67" xfId="117" applyFont="1" applyFill="1" applyBorder="1" applyAlignment="1">
      <alignment horizontal="right"/>
    </xf>
    <xf numFmtId="0" fontId="20" fillId="0" borderId="30" xfId="117" applyFont="1" applyFill="1" applyBorder="1" applyAlignment="1">
      <alignment horizontal="right"/>
    </xf>
    <xf numFmtId="0" fontId="50" fillId="0" borderId="69" xfId="117" applyFont="1" applyFill="1" applyBorder="1" applyAlignment="1">
      <alignment horizontal="right"/>
    </xf>
    <xf numFmtId="0" fontId="50" fillId="0" borderId="29" xfId="117" applyFont="1" applyFill="1" applyBorder="1" applyAlignment="1">
      <alignment horizontal="right"/>
    </xf>
    <xf numFmtId="0" fontId="50" fillId="0" borderId="28" xfId="117" applyFont="1" applyFill="1" applyBorder="1" applyAlignment="1">
      <alignment horizontal="right"/>
    </xf>
    <xf numFmtId="0" fontId="0" fillId="0" borderId="0" xfId="0" applyFont="1" applyFill="1" applyAlignment="1">
      <alignment horizontal="center" wrapText="1"/>
    </xf>
    <xf numFmtId="0" fontId="0" fillId="0" borderId="0" xfId="0" applyFont="1" applyFill="1"/>
    <xf numFmtId="0" fontId="50" fillId="0" borderId="0" xfId="0" applyFont="1"/>
    <xf numFmtId="0" fontId="5" fillId="7" borderId="6" xfId="4" applyFont="1" applyFill="1" applyBorder="1" applyAlignment="1">
      <alignment wrapText="1"/>
    </xf>
    <xf numFmtId="0" fontId="5" fillId="8" borderId="6" xfId="8" applyFont="1" applyFill="1" applyBorder="1" applyAlignment="1">
      <alignment wrapText="1"/>
    </xf>
    <xf numFmtId="0" fontId="6" fillId="8" borderId="4" xfId="8" applyFont="1" applyFill="1" applyBorder="1" applyAlignment="1">
      <alignment wrapText="1"/>
    </xf>
    <xf numFmtId="0" fontId="15" fillId="8" borderId="4" xfId="8" applyFill="1" applyBorder="1"/>
    <xf numFmtId="0" fontId="16" fillId="7" borderId="4" xfId="4" applyFill="1" applyBorder="1"/>
    <xf numFmtId="0" fontId="54" fillId="9" borderId="48" xfId="6" applyFont="1" applyFill="1" applyAlignment="1">
      <alignment wrapText="1"/>
    </xf>
    <xf numFmtId="0" fontId="53" fillId="9" borderId="0" xfId="0" applyFont="1" applyFill="1" applyAlignment="1">
      <alignment vertical="top" wrapText="1"/>
    </xf>
    <xf numFmtId="0" fontId="20" fillId="9" borderId="0" xfId="0" applyFont="1" applyFill="1" applyAlignment="1">
      <alignment vertical="center" wrapText="1"/>
    </xf>
    <xf numFmtId="0" fontId="20" fillId="0" borderId="6" xfId="0" applyFont="1" applyFill="1" applyBorder="1" applyAlignment="1">
      <alignment horizontal="left" vertical="top" wrapText="1"/>
    </xf>
    <xf numFmtId="0" fontId="28" fillId="9" borderId="0" xfId="5" applyFont="1" applyFill="1" applyBorder="1" applyAlignment="1">
      <alignment vertical="top" wrapText="1"/>
    </xf>
    <xf numFmtId="0" fontId="0" fillId="9" borderId="0" xfId="0" applyFill="1" applyProtection="1">
      <protection locked="0"/>
    </xf>
    <xf numFmtId="0" fontId="0" fillId="0" borderId="0" xfId="0" applyProtection="1">
      <protection locked="0"/>
    </xf>
    <xf numFmtId="0" fontId="0" fillId="7" borderId="6" xfId="0" applyFill="1" applyBorder="1" applyAlignment="1" applyProtection="1">
      <protection locked="0"/>
    </xf>
    <xf numFmtId="0" fontId="20" fillId="7" borderId="6" xfId="0" applyFont="1" applyFill="1" applyBorder="1" applyAlignment="1" applyProtection="1">
      <protection locked="0"/>
    </xf>
    <xf numFmtId="0" fontId="0" fillId="0" borderId="0" xfId="0" applyAlignment="1" applyProtection="1">
      <protection locked="0"/>
    </xf>
    <xf numFmtId="0" fontId="0" fillId="0" borderId="0" xfId="0" applyFill="1" applyProtection="1">
      <protection locked="0"/>
    </xf>
    <xf numFmtId="0" fontId="0" fillId="7" borderId="6" xfId="0" applyFill="1" applyBorder="1" applyAlignment="1" applyProtection="1">
      <alignment horizontal="center"/>
    </xf>
    <xf numFmtId="0" fontId="0" fillId="7" borderId="6" xfId="0" applyFill="1" applyBorder="1" applyAlignment="1" applyProtection="1">
      <alignment horizontal="left" wrapText="1"/>
    </xf>
    <xf numFmtId="0" fontId="20" fillId="9" borderId="6" xfId="0" applyFont="1" applyFill="1" applyBorder="1" applyAlignment="1" applyProtection="1"/>
    <xf numFmtId="2" fontId="0" fillId="7" borderId="6" xfId="0" applyNumberFormat="1" applyFill="1" applyBorder="1" applyAlignment="1" applyProtection="1">
      <alignment horizontal="right"/>
    </xf>
    <xf numFmtId="166" fontId="0" fillId="7" borderId="6" xfId="0" applyNumberFormat="1" applyFill="1" applyBorder="1" applyAlignment="1" applyProtection="1">
      <alignment horizontal="right"/>
    </xf>
    <xf numFmtId="1" fontId="0" fillId="7" borderId="6" xfId="0" applyNumberFormat="1" applyFill="1" applyBorder="1" applyAlignment="1" applyProtection="1">
      <alignment horizontal="center"/>
    </xf>
    <xf numFmtId="0" fontId="3" fillId="7" borderId="6" xfId="4" applyFont="1" applyFill="1" applyBorder="1" applyAlignment="1">
      <alignment wrapText="1"/>
    </xf>
    <xf numFmtId="0" fontId="10" fillId="9" borderId="27" xfId="3" applyFont="1" applyFill="1" applyBorder="1" applyAlignment="1">
      <alignment wrapText="1"/>
    </xf>
    <xf numFmtId="0" fontId="13" fillId="7" borderId="4" xfId="4" applyFont="1" applyFill="1" applyBorder="1" applyAlignment="1">
      <alignment wrapText="1"/>
    </xf>
    <xf numFmtId="0" fontId="5" fillId="7" borderId="4" xfId="4" applyFont="1" applyFill="1" applyBorder="1" applyAlignment="1">
      <alignment wrapText="1"/>
    </xf>
    <xf numFmtId="0" fontId="5" fillId="8" borderId="4" xfId="8" applyFont="1" applyFill="1" applyBorder="1"/>
    <xf numFmtId="0" fontId="27" fillId="9" borderId="27" xfId="3" applyFont="1" applyFill="1" applyBorder="1" applyAlignment="1">
      <alignment wrapText="1"/>
    </xf>
    <xf numFmtId="0" fontId="12" fillId="9" borderId="27" xfId="3" applyFont="1" applyFill="1" applyBorder="1" applyAlignment="1">
      <alignment wrapText="1"/>
    </xf>
    <xf numFmtId="0" fontId="8" fillId="9" borderId="27" xfId="3" applyFont="1" applyFill="1" applyBorder="1" applyAlignment="1">
      <alignment wrapText="1"/>
    </xf>
    <xf numFmtId="0" fontId="9" fillId="9" borderId="27" xfId="3" applyFont="1" applyFill="1" applyBorder="1" applyAlignment="1">
      <alignment wrapText="1"/>
    </xf>
    <xf numFmtId="0" fontId="16" fillId="9" borderId="27" xfId="3" applyFill="1" applyBorder="1" applyAlignment="1">
      <alignment wrapText="1"/>
    </xf>
    <xf numFmtId="0" fontId="7" fillId="9" borderId="27" xfId="3" applyFont="1" applyFill="1" applyBorder="1" applyAlignment="1">
      <alignment wrapText="1"/>
    </xf>
    <xf numFmtId="0" fontId="5" fillId="9" borderId="27" xfId="3" applyFont="1" applyFill="1" applyBorder="1" applyAlignment="1">
      <alignment wrapText="1"/>
    </xf>
    <xf numFmtId="0" fontId="5" fillId="8" borderId="6" xfId="8" applyFont="1" applyFill="1" applyBorder="1"/>
    <xf numFmtId="9" fontId="5" fillId="8" borderId="6" xfId="8" applyNumberFormat="1" applyFont="1" applyFill="1" applyBorder="1"/>
    <xf numFmtId="0" fontId="3" fillId="8" borderId="6" xfId="4" applyFont="1" applyFill="1" applyBorder="1" applyAlignment="1">
      <alignment wrapText="1"/>
    </xf>
    <xf numFmtId="0" fontId="2" fillId="9" borderId="27" xfId="3" applyFont="1" applyFill="1" applyBorder="1" applyAlignment="1">
      <alignment wrapText="1"/>
    </xf>
    <xf numFmtId="168" fontId="0" fillId="7" borderId="6" xfId="0" applyNumberFormat="1" applyFill="1" applyBorder="1" applyProtection="1">
      <protection locked="0"/>
    </xf>
    <xf numFmtId="0" fontId="17" fillId="9" borderId="0" xfId="0" applyFont="1" applyFill="1" applyAlignment="1" applyProtection="1">
      <alignment horizontal="centerContinuous"/>
    </xf>
    <xf numFmtId="0" fontId="17" fillId="9" borderId="0" xfId="0" applyFont="1" applyFill="1" applyAlignment="1" applyProtection="1">
      <alignment horizontal="center"/>
    </xf>
    <xf numFmtId="0" fontId="0" fillId="9" borderId="0" xfId="0" applyFill="1" applyProtection="1"/>
    <xf numFmtId="0" fontId="17" fillId="9" borderId="0" xfId="0" applyFont="1" applyFill="1" applyAlignment="1" applyProtection="1">
      <alignment horizontal="right"/>
    </xf>
    <xf numFmtId="0" fontId="17" fillId="9" borderId="0" xfId="0" applyFont="1" applyFill="1" applyAlignment="1" applyProtection="1">
      <alignment horizontal="left"/>
    </xf>
    <xf numFmtId="0" fontId="20" fillId="9" borderId="0" xfId="0" applyFont="1" applyFill="1" applyProtection="1"/>
    <xf numFmtId="0" fontId="20" fillId="9" borderId="0" xfId="0" applyFont="1" applyFill="1" applyAlignment="1" applyProtection="1">
      <alignment horizontal="centerContinuous"/>
    </xf>
    <xf numFmtId="0" fontId="20" fillId="9" borderId="0" xfId="0" applyFont="1" applyFill="1" applyAlignment="1" applyProtection="1"/>
    <xf numFmtId="0" fontId="18" fillId="9" borderId="0" xfId="0" applyFont="1" applyFill="1" applyAlignment="1" applyProtection="1">
      <alignment horizontal="right"/>
    </xf>
    <xf numFmtId="0" fontId="20" fillId="9" borderId="0" xfId="0" applyFont="1" applyFill="1" applyBorder="1" applyAlignment="1" applyProtection="1">
      <alignment horizontal="center" wrapText="1"/>
    </xf>
    <xf numFmtId="0" fontId="20" fillId="9" borderId="0" xfId="0" applyFont="1" applyFill="1" applyBorder="1" applyProtection="1"/>
    <xf numFmtId="0" fontId="20" fillId="9" borderId="0" xfId="0" applyFont="1" applyFill="1" applyBorder="1" applyAlignment="1" applyProtection="1"/>
    <xf numFmtId="0" fontId="0" fillId="9" borderId="0" xfId="0" applyFill="1" applyBorder="1" applyAlignment="1" applyProtection="1"/>
    <xf numFmtId="0" fontId="20" fillId="9" borderId="0" xfId="0" applyFont="1" applyFill="1" applyBorder="1" applyAlignment="1" applyProtection="1">
      <alignment horizontal="center"/>
    </xf>
    <xf numFmtId="0" fontId="17" fillId="9" borderId="0" xfId="0" applyFont="1" applyFill="1" applyAlignment="1" applyProtection="1">
      <alignment horizontal="left" wrapText="1"/>
    </xf>
    <xf numFmtId="0" fontId="56" fillId="9" borderId="14" xfId="0" applyFont="1" applyFill="1" applyBorder="1" applyAlignment="1" applyProtection="1">
      <alignment horizontal="center" wrapText="1"/>
    </xf>
    <xf numFmtId="0" fontId="17" fillId="9" borderId="35" xfId="0" applyFont="1" applyFill="1" applyBorder="1" applyAlignment="1" applyProtection="1"/>
    <xf numFmtId="0" fontId="18" fillId="9" borderId="5" xfId="0" applyFont="1" applyFill="1" applyBorder="1" applyAlignment="1" applyProtection="1"/>
    <xf numFmtId="0" fontId="17" fillId="9" borderId="6" xfId="0" applyFont="1" applyFill="1" applyBorder="1" applyAlignment="1" applyProtection="1">
      <alignment horizontal="center"/>
    </xf>
    <xf numFmtId="0" fontId="17" fillId="9" borderId="6" xfId="0" applyFont="1" applyFill="1" applyBorder="1" applyAlignment="1" applyProtection="1">
      <alignment horizontal="center" wrapText="1"/>
    </xf>
    <xf numFmtId="0" fontId="56" fillId="9" borderId="6" xfId="0" applyFont="1" applyFill="1" applyBorder="1" applyAlignment="1" applyProtection="1">
      <alignment horizontal="center" wrapText="1"/>
    </xf>
    <xf numFmtId="167" fontId="18" fillId="9" borderId="35" xfId="0" applyNumberFormat="1" applyFont="1" applyFill="1" applyBorder="1" applyAlignment="1" applyProtection="1"/>
    <xf numFmtId="167" fontId="18" fillId="9" borderId="5" xfId="0" applyNumberFormat="1" applyFont="1" applyFill="1" applyBorder="1" applyAlignment="1" applyProtection="1"/>
    <xf numFmtId="167" fontId="17" fillId="9" borderId="6" xfId="0" applyNumberFormat="1" applyFont="1" applyFill="1" applyBorder="1" applyAlignment="1" applyProtection="1">
      <alignment wrapText="1"/>
    </xf>
    <xf numFmtId="0" fontId="0" fillId="0" borderId="0" xfId="0" applyProtection="1"/>
    <xf numFmtId="0" fontId="0" fillId="0" borderId="0" xfId="0" applyAlignment="1" applyProtection="1"/>
    <xf numFmtId="10" fontId="5" fillId="8" borderId="3" xfId="8" applyNumberFormat="1" applyFont="1" applyFill="1" applyBorder="1"/>
    <xf numFmtId="10" fontId="5" fillId="8" borderId="6" xfId="8" applyNumberFormat="1" applyFont="1" applyFill="1" applyBorder="1"/>
    <xf numFmtId="0" fontId="1" fillId="8" borderId="3" xfId="8" applyFont="1" applyFill="1" applyBorder="1"/>
    <xf numFmtId="0" fontId="17" fillId="10" borderId="0" xfId="0" applyFont="1" applyFill="1" applyAlignment="1" applyProtection="1">
      <alignment horizontal="centerContinuous"/>
    </xf>
    <xf numFmtId="0" fontId="17" fillId="10" borderId="0" xfId="0" applyFont="1" applyFill="1" applyBorder="1" applyAlignment="1" applyProtection="1">
      <alignment horizontal="center" wrapText="1"/>
    </xf>
    <xf numFmtId="1" fontId="18" fillId="9" borderId="5" xfId="0" applyNumberFormat="1" applyFont="1" applyFill="1" applyBorder="1" applyAlignment="1" applyProtection="1">
      <alignment horizontal="center"/>
    </xf>
    <xf numFmtId="0" fontId="17" fillId="9" borderId="6" xfId="0" applyFont="1" applyFill="1" applyBorder="1" applyAlignment="1" applyProtection="1"/>
    <xf numFmtId="1" fontId="18" fillId="7" borderId="6" xfId="0" applyNumberFormat="1" applyFont="1" applyFill="1" applyBorder="1" applyAlignment="1" applyProtection="1">
      <alignment horizontal="center"/>
    </xf>
    <xf numFmtId="2" fontId="18" fillId="7" borderId="21" xfId="0" applyNumberFormat="1" applyFont="1" applyFill="1" applyBorder="1" applyAlignment="1" applyProtection="1">
      <alignment horizontal="center"/>
    </xf>
    <xf numFmtId="168" fontId="18" fillId="7" borderId="21" xfId="0" applyNumberFormat="1" applyFont="1" applyFill="1" applyBorder="1" applyAlignment="1" applyProtection="1">
      <alignment horizontal="center"/>
    </xf>
    <xf numFmtId="166" fontId="18" fillId="7" borderId="21" xfId="0" applyNumberFormat="1" applyFont="1" applyFill="1" applyBorder="1" applyAlignment="1" applyProtection="1">
      <alignment horizontal="center"/>
    </xf>
    <xf numFmtId="169" fontId="18" fillId="7" borderId="21" xfId="0" applyNumberFormat="1" applyFont="1" applyFill="1" applyBorder="1" applyAlignment="1" applyProtection="1">
      <alignment horizontal="center"/>
    </xf>
    <xf numFmtId="170" fontId="18" fillId="7" borderId="21" xfId="0" applyNumberFormat="1" applyFont="1" applyFill="1" applyBorder="1" applyAlignment="1" applyProtection="1">
      <alignment horizontal="center"/>
    </xf>
    <xf numFmtId="171" fontId="18" fillId="7" borderId="21" xfId="0" applyNumberFormat="1" applyFont="1" applyFill="1" applyBorder="1" applyAlignment="1" applyProtection="1">
      <alignment horizontal="center"/>
    </xf>
    <xf numFmtId="0" fontId="17" fillId="9" borderId="1" xfId="0" applyFont="1" applyFill="1" applyBorder="1" applyProtection="1">
      <protection locked="0"/>
    </xf>
    <xf numFmtId="0" fontId="17" fillId="9" borderId="0" xfId="0" applyFont="1" applyFill="1" applyBorder="1" applyProtection="1">
      <protection locked="0"/>
    </xf>
    <xf numFmtId="0" fontId="0" fillId="10" borderId="0" xfId="0" applyFill="1" applyBorder="1" applyAlignment="1" applyProtection="1">
      <protection locked="0"/>
    </xf>
    <xf numFmtId="0" fontId="17" fillId="10" borderId="0" xfId="0" applyFont="1" applyFill="1" applyBorder="1" applyAlignment="1" applyProtection="1">
      <protection locked="0"/>
    </xf>
    <xf numFmtId="2" fontId="17" fillId="10" borderId="0" xfId="0" applyNumberFormat="1" applyFont="1" applyFill="1" applyBorder="1" applyAlignment="1" applyProtection="1">
      <alignment horizontal="center"/>
      <protection locked="0"/>
    </xf>
    <xf numFmtId="1" fontId="17" fillId="10" borderId="0" xfId="0" applyNumberFormat="1" applyFont="1" applyFill="1" applyBorder="1" applyAlignment="1" applyProtection="1">
      <alignment horizontal="center"/>
      <protection locked="0"/>
    </xf>
    <xf numFmtId="0" fontId="17" fillId="10" borderId="0" xfId="0" applyFont="1" applyFill="1" applyBorder="1" applyProtection="1">
      <protection locked="0"/>
    </xf>
    <xf numFmtId="0" fontId="20" fillId="10" borderId="0" xfId="0" applyFont="1" applyFill="1" applyProtection="1">
      <protection locked="0"/>
    </xf>
    <xf numFmtId="0" fontId="17" fillId="9" borderId="0" xfId="0" applyFont="1" applyFill="1" applyAlignment="1" applyProtection="1">
      <alignment horizontal="centerContinuous"/>
      <protection locked="0"/>
    </xf>
    <xf numFmtId="0" fontId="0" fillId="9" borderId="0" xfId="0" applyFill="1" applyBorder="1" applyAlignment="1" applyProtection="1">
      <protection locked="0"/>
    </xf>
    <xf numFmtId="0" fontId="17" fillId="9" borderId="0" xfId="0" applyFont="1" applyFill="1" applyBorder="1" applyAlignment="1" applyProtection="1">
      <protection locked="0"/>
    </xf>
    <xf numFmtId="2" fontId="17" fillId="9" borderId="0" xfId="0" applyNumberFormat="1" applyFont="1" applyFill="1" applyBorder="1" applyAlignment="1" applyProtection="1">
      <alignment horizontal="center"/>
      <protection locked="0"/>
    </xf>
    <xf numFmtId="1" fontId="18" fillId="9" borderId="0" xfId="0" applyNumberFormat="1" applyFont="1" applyFill="1" applyBorder="1" applyAlignment="1" applyProtection="1">
      <alignment horizontal="center"/>
      <protection locked="0"/>
    </xf>
    <xf numFmtId="2" fontId="18" fillId="9" borderId="0" xfId="0" applyNumberFormat="1" applyFont="1" applyFill="1" applyBorder="1" applyAlignment="1" applyProtection="1">
      <alignment horizontal="center"/>
      <protection locked="0"/>
    </xf>
    <xf numFmtId="0" fontId="18" fillId="9" borderId="0" xfId="0" applyFont="1" applyFill="1" applyBorder="1" applyProtection="1">
      <protection locked="0"/>
    </xf>
    <xf numFmtId="0" fontId="0" fillId="9" borderId="0" xfId="0" applyFill="1" applyAlignment="1" applyProtection="1">
      <protection locked="0"/>
    </xf>
    <xf numFmtId="0" fontId="17" fillId="9" borderId="35" xfId="0" applyFont="1" applyFill="1" applyBorder="1" applyAlignment="1" applyProtection="1">
      <protection locked="0"/>
    </xf>
    <xf numFmtId="0" fontId="18" fillId="9" borderId="5" xfId="0" applyFont="1" applyFill="1" applyBorder="1" applyAlignment="1" applyProtection="1">
      <protection locked="0"/>
    </xf>
    <xf numFmtId="0" fontId="17" fillId="9" borderId="6" xfId="0" applyFont="1" applyFill="1" applyBorder="1" applyAlignment="1" applyProtection="1">
      <alignment horizontal="center"/>
      <protection locked="0"/>
    </xf>
    <xf numFmtId="0" fontId="55" fillId="9" borderId="15" xfId="0" applyFont="1" applyFill="1" applyBorder="1" applyAlignment="1" applyProtection="1">
      <alignment vertical="top"/>
      <protection locked="0"/>
    </xf>
    <xf numFmtId="0" fontId="0" fillId="9" borderId="41" xfId="0" applyFill="1" applyBorder="1" applyProtection="1">
      <protection locked="0"/>
    </xf>
    <xf numFmtId="0" fontId="0" fillId="9" borderId="41" xfId="0" applyFill="1" applyBorder="1" applyAlignment="1" applyProtection="1">
      <protection locked="0"/>
    </xf>
    <xf numFmtId="0" fontId="0" fillId="9" borderId="22" xfId="0" applyFill="1" applyBorder="1" applyProtection="1">
      <protection locked="0"/>
    </xf>
    <xf numFmtId="0" fontId="17" fillId="9" borderId="46" xfId="0" applyFont="1" applyFill="1" applyBorder="1" applyAlignment="1" applyProtection="1">
      <alignment horizontal="left"/>
      <protection locked="0"/>
    </xf>
    <xf numFmtId="0" fontId="17" fillId="9" borderId="0" xfId="0" applyFont="1" applyFill="1" applyBorder="1" applyAlignment="1" applyProtection="1">
      <alignment horizontal="left"/>
      <protection locked="0"/>
    </xf>
    <xf numFmtId="2" fontId="17" fillId="9" borderId="44" xfId="0" applyNumberFormat="1" applyFont="1" applyFill="1" applyBorder="1" applyAlignment="1" applyProtection="1">
      <alignment horizontal="center"/>
      <protection locked="0"/>
    </xf>
    <xf numFmtId="0" fontId="17" fillId="9" borderId="0" xfId="0" applyFont="1" applyFill="1" applyBorder="1" applyAlignment="1" applyProtection="1">
      <alignment vertical="top" wrapText="1"/>
      <protection locked="0"/>
    </xf>
    <xf numFmtId="0" fontId="0" fillId="9" borderId="0" xfId="0" applyFill="1" applyBorder="1" applyProtection="1">
      <protection locked="0"/>
    </xf>
    <xf numFmtId="0" fontId="0" fillId="9" borderId="1" xfId="0" applyFill="1" applyBorder="1" applyAlignment="1" applyProtection="1">
      <protection locked="0"/>
    </xf>
    <xf numFmtId="0" fontId="17" fillId="9" borderId="1" xfId="0" applyFont="1" applyFill="1" applyBorder="1" applyAlignment="1" applyProtection="1">
      <protection locked="0"/>
    </xf>
    <xf numFmtId="168" fontId="17" fillId="9" borderId="1" xfId="0" applyNumberFormat="1" applyFont="1" applyFill="1" applyBorder="1" applyAlignment="1" applyProtection="1">
      <alignment horizontal="center"/>
      <protection locked="0"/>
    </xf>
    <xf numFmtId="1" fontId="17" fillId="9" borderId="1" xfId="0" applyNumberFormat="1" applyFont="1" applyFill="1" applyBorder="1" applyAlignment="1" applyProtection="1">
      <alignment horizontal="center"/>
      <protection locked="0"/>
    </xf>
    <xf numFmtId="2" fontId="17" fillId="9" borderId="1" xfId="0" applyNumberFormat="1" applyFont="1" applyFill="1" applyBorder="1" applyAlignment="1" applyProtection="1">
      <alignment horizontal="center"/>
      <protection locked="0"/>
    </xf>
    <xf numFmtId="166" fontId="17" fillId="9" borderId="1" xfId="0" applyNumberFormat="1" applyFont="1" applyFill="1" applyBorder="1" applyAlignment="1" applyProtection="1">
      <alignment horizontal="center"/>
      <protection locked="0"/>
    </xf>
    <xf numFmtId="0" fontId="17" fillId="9" borderId="12" xfId="0" applyFont="1" applyFill="1" applyBorder="1" applyAlignment="1" applyProtection="1">
      <alignment horizontal="left"/>
      <protection locked="0"/>
    </xf>
    <xf numFmtId="0" fontId="17" fillId="9" borderId="1" xfId="0" applyFont="1" applyFill="1" applyBorder="1" applyAlignment="1" applyProtection="1">
      <alignment horizontal="left"/>
      <protection locked="0"/>
    </xf>
    <xf numFmtId="0" fontId="0" fillId="9" borderId="1" xfId="0" applyFill="1" applyBorder="1" applyProtection="1">
      <protection locked="0"/>
    </xf>
    <xf numFmtId="0" fontId="52" fillId="9" borderId="0" xfId="0" applyFont="1" applyFill="1" applyBorder="1" applyProtection="1">
      <protection locked="0"/>
    </xf>
    <xf numFmtId="0" fontId="20" fillId="9" borderId="0" xfId="0" applyFont="1" applyFill="1" applyBorder="1" applyProtection="1">
      <protection locked="0"/>
    </xf>
    <xf numFmtId="0" fontId="0" fillId="9" borderId="0" xfId="0" applyFill="1" applyBorder="1" applyAlignment="1" applyProtection="1">
      <alignment vertical="top" wrapText="1"/>
      <protection locked="0"/>
    </xf>
    <xf numFmtId="167" fontId="18" fillId="9" borderId="41" xfId="0" applyNumberFormat="1" applyFont="1" applyFill="1" applyBorder="1" applyAlignment="1" applyProtection="1"/>
    <xf numFmtId="1" fontId="18" fillId="9" borderId="41" xfId="0" applyNumberFormat="1" applyFont="1" applyFill="1" applyBorder="1" applyAlignment="1" applyProtection="1">
      <alignment horizontal="center"/>
    </xf>
    <xf numFmtId="167" fontId="17" fillId="9" borderId="6" xfId="0" applyNumberFormat="1" applyFont="1" applyFill="1" applyBorder="1" applyAlignment="1" applyProtection="1">
      <alignment horizontal="center" wrapText="1"/>
    </xf>
    <xf numFmtId="0" fontId="0" fillId="9" borderId="6" xfId="0" applyFill="1" applyBorder="1" applyAlignment="1" applyProtection="1">
      <alignment horizontal="center"/>
    </xf>
    <xf numFmtId="0" fontId="0" fillId="9" borderId="0" xfId="0" applyFill="1" applyBorder="1" applyProtection="1"/>
    <xf numFmtId="0" fontId="17" fillId="9" borderId="12" xfId="0" applyFont="1" applyFill="1" applyBorder="1" applyAlignment="1" applyProtection="1"/>
    <xf numFmtId="0" fontId="18" fillId="9" borderId="1" xfId="0" applyFont="1" applyFill="1" applyBorder="1" applyAlignment="1" applyProtection="1"/>
    <xf numFmtId="0" fontId="17" fillId="9" borderId="0" xfId="0" applyFont="1" applyFill="1" applyBorder="1" applyAlignment="1" applyProtection="1">
      <alignment horizontal="center"/>
    </xf>
    <xf numFmtId="1" fontId="18" fillId="9" borderId="21" xfId="0" applyNumberFormat="1" applyFont="1" applyFill="1" applyBorder="1" applyAlignment="1" applyProtection="1">
      <alignment horizontal="center"/>
    </xf>
    <xf numFmtId="2" fontId="0" fillId="7" borderId="6" xfId="0" applyNumberFormat="1" applyFill="1" applyBorder="1" applyAlignment="1" applyProtection="1">
      <alignment horizontal="center"/>
    </xf>
    <xf numFmtId="168" fontId="0" fillId="7" borderId="6" xfId="0" applyNumberFormat="1" applyFill="1" applyBorder="1" applyAlignment="1" applyProtection="1">
      <alignment horizontal="center"/>
    </xf>
    <xf numFmtId="2" fontId="20" fillId="7" borderId="35" xfId="0" applyNumberFormat="1" applyFont="1" applyFill="1" applyBorder="1" applyAlignment="1" applyProtection="1">
      <alignment horizontal="center"/>
    </xf>
    <xf numFmtId="2" fontId="20" fillId="7" borderId="21" xfId="0" applyNumberFormat="1" applyFont="1" applyFill="1" applyBorder="1" applyAlignment="1" applyProtection="1">
      <alignment horizontal="center"/>
    </xf>
    <xf numFmtId="0" fontId="17" fillId="9" borderId="0" xfId="0" applyFont="1" applyFill="1" applyBorder="1" applyAlignment="1" applyProtection="1">
      <alignment horizontal="center"/>
    </xf>
    <xf numFmtId="167" fontId="20" fillId="0" borderId="35" xfId="0" applyNumberFormat="1" applyFont="1" applyFill="1" applyBorder="1" applyAlignment="1" applyProtection="1">
      <alignment horizontal="left"/>
    </xf>
    <xf numFmtId="167" fontId="20" fillId="0" borderId="5" xfId="0" applyNumberFormat="1" applyFont="1" applyFill="1" applyBorder="1" applyAlignment="1" applyProtection="1">
      <alignment horizontal="left"/>
    </xf>
    <xf numFmtId="167" fontId="20" fillId="0" borderId="21" xfId="0" applyNumberFormat="1" applyFont="1" applyFill="1" applyBorder="1" applyAlignment="1" applyProtection="1">
      <alignment horizontal="left"/>
    </xf>
    <xf numFmtId="167" fontId="20" fillId="0" borderId="6" xfId="0" applyNumberFormat="1" applyFont="1" applyFill="1" applyBorder="1" applyAlignment="1" applyProtection="1">
      <alignment horizontal="left"/>
    </xf>
    <xf numFmtId="0" fontId="58" fillId="9" borderId="0" xfId="0" applyFont="1" applyFill="1" applyAlignment="1" applyProtection="1">
      <alignment horizontal="left"/>
    </xf>
    <xf numFmtId="0" fontId="17" fillId="9" borderId="6" xfId="0" applyFont="1" applyFill="1" applyBorder="1" applyAlignment="1" applyProtection="1">
      <alignment horizontal="center" vertical="center" wrapText="1"/>
    </xf>
    <xf numFmtId="0" fontId="17" fillId="9" borderId="35" xfId="0" applyFont="1" applyFill="1" applyBorder="1" applyAlignment="1" applyProtection="1">
      <alignment horizontal="center" vertical="center" wrapText="1"/>
    </xf>
    <xf numFmtId="0" fontId="17" fillId="9" borderId="21" xfId="0" applyFont="1" applyFill="1" applyBorder="1" applyAlignment="1" applyProtection="1">
      <alignment horizontal="center" vertical="center" wrapText="1"/>
    </xf>
    <xf numFmtId="0" fontId="17" fillId="9" borderId="35" xfId="0" applyFont="1" applyFill="1" applyBorder="1" applyAlignment="1" applyProtection="1">
      <alignment horizontal="center"/>
      <protection locked="0"/>
    </xf>
    <xf numFmtId="0" fontId="17" fillId="9" borderId="21" xfId="0" applyFont="1" applyFill="1" applyBorder="1" applyAlignment="1" applyProtection="1">
      <alignment horizontal="center"/>
      <protection locked="0"/>
    </xf>
    <xf numFmtId="0" fontId="0" fillId="9" borderId="35" xfId="0" applyFill="1" applyBorder="1" applyAlignment="1" applyProtection="1">
      <alignment horizontal="center"/>
    </xf>
    <xf numFmtId="0" fontId="0" fillId="9" borderId="21" xfId="0" applyFill="1" applyBorder="1" applyAlignment="1" applyProtection="1">
      <alignment horizontal="center"/>
    </xf>
    <xf numFmtId="0" fontId="0" fillId="9" borderId="6" xfId="0" applyFill="1" applyBorder="1" applyAlignment="1" applyProtection="1">
      <alignment horizontal="center"/>
    </xf>
    <xf numFmtId="0" fontId="17" fillId="9" borderId="0" xfId="0" applyFont="1" applyFill="1" applyBorder="1" applyAlignment="1" applyProtection="1">
      <alignment horizontal="left" wrapText="1"/>
      <protection locked="0"/>
    </xf>
    <xf numFmtId="0" fontId="17" fillId="9" borderId="46" xfId="0" applyFont="1" applyFill="1" applyBorder="1" applyAlignment="1" applyProtection="1">
      <alignment horizontal="left" vertical="top" wrapText="1"/>
      <protection locked="0"/>
    </xf>
    <xf numFmtId="0" fontId="17" fillId="9" borderId="0" xfId="0" applyFont="1" applyFill="1" applyBorder="1" applyAlignment="1" applyProtection="1">
      <alignment horizontal="left" vertical="top" wrapText="1"/>
      <protection locked="0"/>
    </xf>
    <xf numFmtId="0" fontId="17" fillId="9" borderId="44" xfId="0" applyFont="1" applyFill="1" applyBorder="1" applyAlignment="1" applyProtection="1">
      <alignment horizontal="left" vertical="top" wrapText="1"/>
      <protection locked="0"/>
    </xf>
    <xf numFmtId="1" fontId="20" fillId="7" borderId="35" xfId="0" applyNumberFormat="1" applyFont="1" applyFill="1" applyBorder="1" applyAlignment="1" applyProtection="1">
      <alignment horizontal="center"/>
    </xf>
    <xf numFmtId="1" fontId="20" fillId="7" borderId="21" xfId="0" applyNumberFormat="1" applyFont="1" applyFill="1" applyBorder="1" applyAlignment="1" applyProtection="1">
      <alignment horizontal="center"/>
    </xf>
    <xf numFmtId="0" fontId="17" fillId="9" borderId="35" xfId="0" applyFont="1" applyFill="1" applyBorder="1" applyAlignment="1" applyProtection="1">
      <alignment horizontal="center"/>
    </xf>
    <xf numFmtId="0" fontId="17" fillId="9" borderId="21" xfId="0" applyFont="1" applyFill="1" applyBorder="1" applyAlignment="1" applyProtection="1">
      <alignment horizontal="center"/>
    </xf>
    <xf numFmtId="0" fontId="43" fillId="0" borderId="7" xfId="0" applyFont="1" applyFill="1" applyBorder="1" applyAlignment="1">
      <alignment horizontal="center"/>
    </xf>
    <xf numFmtId="0" fontId="39" fillId="0" borderId="8" xfId="0" applyFont="1" applyFill="1" applyBorder="1" applyAlignment="1">
      <alignment horizontal="center"/>
    </xf>
    <xf numFmtId="0" fontId="39" fillId="0" borderId="9" xfId="0" applyFont="1" applyFill="1" applyBorder="1" applyAlignment="1">
      <alignment horizontal="center"/>
    </xf>
  </cellXfs>
  <cellStyles count="193">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1000-sep (2 dec) 2 6" xfId="121" xr:uid="{3015CCC3-27FE-4FB7-BE39-A0B31044F42F}"/>
    <cellStyle name="20 % – uthevingsfarge 1" xfId="3" builtinId="30"/>
    <cellStyle name="40 % – uthevingsfarge 1" xfId="4" builtinId="31"/>
    <cellStyle name="40 % – uthevingsfarge 3" xfId="8" builtinId="39"/>
    <cellStyle name="Beregning" xfId="7" builtinId="22"/>
    <cellStyle name="exapon n2" xfId="18" xr:uid="{00000000-0005-0000-0000-00000A000000}"/>
    <cellStyle name="exapon n2 2" xfId="19" xr:uid="{00000000-0005-0000-0000-00000B000000}"/>
    <cellStyle name="Hyperkobling" xfId="10" builtinId="8"/>
    <cellStyle name="Hyperkobling 2" xfId="119" xr:uid="{F4D3EAA7-4492-4CBE-823D-D3627922BCA5}"/>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Komma 2" xfId="118" xr:uid="{6791C6AA-DBE1-4731-850D-BCE3A031ED3F}"/>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0 2 2" xfId="122" xr:uid="{C3072C9E-9804-49C2-A75F-21A18ECEDFF6}"/>
    <cellStyle name="Normal 11" xfId="33" xr:uid="{00000000-0005-0000-0000-00001B000000}"/>
    <cellStyle name="Normal 11 2" xfId="34" xr:uid="{00000000-0005-0000-0000-00001C000000}"/>
    <cellStyle name="Normal 11 2 2" xfId="124" xr:uid="{07CDA66B-3F18-479D-9786-AA5202620FAE}"/>
    <cellStyle name="Normal 11 3" xfId="35" xr:uid="{00000000-0005-0000-0000-00001D000000}"/>
    <cellStyle name="Normal 11 3 2" xfId="36" xr:uid="{00000000-0005-0000-0000-00001E000000}"/>
    <cellStyle name="Normal 11 4" xfId="11" xr:uid="{00000000-0005-0000-0000-00001F000000}"/>
    <cellStyle name="Normal 11 4 2" xfId="120" xr:uid="{4F22E36C-C04F-4CA0-A99D-563230DC33DF}"/>
    <cellStyle name="Normal 11 5" xfId="37" xr:uid="{00000000-0005-0000-0000-000020000000}"/>
    <cellStyle name="Normal 11 5 2" xfId="125" xr:uid="{F2DAFACE-6B1F-4460-ADD9-931BC2D14A5F}"/>
    <cellStyle name="Normal 11 6" xfId="123" xr:uid="{B342FECA-1EC4-4429-A4F6-5A3E4DEEA755}"/>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4 2" xfId="126" xr:uid="{CC079E1D-1167-46A1-BAD7-D6F651832274}"/>
    <cellStyle name="Normal 15" xfId="42" xr:uid="{00000000-0005-0000-0000-000025000000}"/>
    <cellStyle name="Normal 15 2" xfId="127" xr:uid="{CFEFEC6D-E100-4353-8488-C5E89C1B7B0B}"/>
    <cellStyle name="Normal 16" xfId="43" xr:uid="{00000000-0005-0000-0000-000026000000}"/>
    <cellStyle name="Normal 16 2" xfId="128" xr:uid="{A06D638A-4BB5-43EE-A236-FCCE0A9443CF}"/>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2 2" xfId="133" xr:uid="{02CE8A7A-602F-4584-A358-A97FE2A5EBC4}"/>
    <cellStyle name="Normal 4 2 2 2 3" xfId="54" xr:uid="{00000000-0005-0000-0000-000033000000}"/>
    <cellStyle name="Normal 4 2 2 2 3 2" xfId="134" xr:uid="{1747BDED-D990-44EA-AF53-FB122A49B8B0}"/>
    <cellStyle name="Normal 4 2 2 2 4" xfId="55" xr:uid="{00000000-0005-0000-0000-000034000000}"/>
    <cellStyle name="Normal 4 2 2 2 4 2" xfId="135" xr:uid="{7A5FFA09-C111-4266-9226-A0B3ED7A3F42}"/>
    <cellStyle name="Normal 4 2 2 2 5" xfId="132" xr:uid="{47D12F0B-59D2-42B1-9886-23918A98BC98}"/>
    <cellStyle name="Normal 4 2 2 3" xfId="56" xr:uid="{00000000-0005-0000-0000-000035000000}"/>
    <cellStyle name="Normal 4 2 2 3 2" xfId="136" xr:uid="{DE965669-FFBF-44D5-86EA-FD795A4E568C}"/>
    <cellStyle name="Normal 4 2 2 4" xfId="57" xr:uid="{00000000-0005-0000-0000-000036000000}"/>
    <cellStyle name="Normal 4 2 2 4 2" xfId="137" xr:uid="{7B394388-9E30-489F-A532-1FBFAFD6D9C6}"/>
    <cellStyle name="Normal 4 2 2 5" xfId="58" xr:uid="{00000000-0005-0000-0000-000037000000}"/>
    <cellStyle name="Normal 4 2 2 5 2" xfId="138" xr:uid="{6F800623-F750-4943-8B72-F7FE19169261}"/>
    <cellStyle name="Normal 4 2 2 6" xfId="131" xr:uid="{1D0D503D-9465-4B0B-B162-056526B08954}"/>
    <cellStyle name="Normal 4 2 3" xfId="59" xr:uid="{00000000-0005-0000-0000-000038000000}"/>
    <cellStyle name="Normal 4 2 3 2" xfId="60" xr:uid="{00000000-0005-0000-0000-000039000000}"/>
    <cellStyle name="Normal 4 2 3 2 2" xfId="140" xr:uid="{7BF21822-A3D7-483B-8F4A-199D542D88F5}"/>
    <cellStyle name="Normal 4 2 3 3" xfId="61" xr:uid="{00000000-0005-0000-0000-00003A000000}"/>
    <cellStyle name="Normal 4 2 3 3 2" xfId="141" xr:uid="{44E5E075-07EE-4522-9934-5C67803635F0}"/>
    <cellStyle name="Normal 4 2 3 4" xfId="62" xr:uid="{00000000-0005-0000-0000-00003B000000}"/>
    <cellStyle name="Normal 4 2 3 4 2" xfId="142" xr:uid="{DBA0CFA7-A3E8-48CE-9DDB-F03776E37CE2}"/>
    <cellStyle name="Normal 4 2 3 5" xfId="139" xr:uid="{77BBAD3E-E104-4F7D-A6C5-9806354F2D7C}"/>
    <cellStyle name="Normal 4 2 4" xfId="63" xr:uid="{00000000-0005-0000-0000-00003C000000}"/>
    <cellStyle name="Normal 4 2 4 2" xfId="143" xr:uid="{8DA7ABC3-3659-4B6B-AE71-D07F80D6717F}"/>
    <cellStyle name="Normal 4 2 5" xfId="64" xr:uid="{00000000-0005-0000-0000-00003D000000}"/>
    <cellStyle name="Normal 4 2 5 2" xfId="144" xr:uid="{C2583BF3-D58D-4F59-A3C2-642B7AEEE009}"/>
    <cellStyle name="Normal 4 2 6" xfId="65" xr:uid="{00000000-0005-0000-0000-00003E000000}"/>
    <cellStyle name="Normal 4 2 6 2" xfId="145" xr:uid="{94E8B972-1BCE-4100-973C-BD4620AD5C3E}"/>
    <cellStyle name="Normal 4 2 7" xfId="130" xr:uid="{0E97D91E-F0FA-4EEC-BB36-F95338F01781}"/>
    <cellStyle name="Normal 4 3" xfId="66" xr:uid="{00000000-0005-0000-0000-00003F000000}"/>
    <cellStyle name="Normal 4 3 2" xfId="67" xr:uid="{00000000-0005-0000-0000-000040000000}"/>
    <cellStyle name="Normal 4 3 2 2" xfId="68" xr:uid="{00000000-0005-0000-0000-000041000000}"/>
    <cellStyle name="Normal 4 3 2 2 2" xfId="148" xr:uid="{F77CC839-0089-4F6D-ACA9-DB191D627E52}"/>
    <cellStyle name="Normal 4 3 2 3" xfId="69" xr:uid="{00000000-0005-0000-0000-000042000000}"/>
    <cellStyle name="Normal 4 3 2 3 2" xfId="149" xr:uid="{A2381587-35B6-49EA-8AD9-5B1B167A9B34}"/>
    <cellStyle name="Normal 4 3 2 4" xfId="70" xr:uid="{00000000-0005-0000-0000-000043000000}"/>
    <cellStyle name="Normal 4 3 2 4 2" xfId="150" xr:uid="{3D61DD37-1808-41E8-8C35-D42826ACC28E}"/>
    <cellStyle name="Normal 4 3 2 5" xfId="147" xr:uid="{962FAEC8-A05E-4DA0-8485-C65B3291F76A}"/>
    <cellStyle name="Normal 4 3 3" xfId="71" xr:uid="{00000000-0005-0000-0000-000044000000}"/>
    <cellStyle name="Normal 4 3 3 2" xfId="151" xr:uid="{BC2E7880-E6F8-4625-9FFC-47BB26AB00FE}"/>
    <cellStyle name="Normal 4 3 4" xfId="72" xr:uid="{00000000-0005-0000-0000-000045000000}"/>
    <cellStyle name="Normal 4 3 4 2" xfId="152" xr:uid="{90E48383-D90F-4A25-AE9A-E150F7E54B88}"/>
    <cellStyle name="Normal 4 3 5" xfId="73" xr:uid="{00000000-0005-0000-0000-000046000000}"/>
    <cellStyle name="Normal 4 3 5 2" xfId="153" xr:uid="{DC1547DA-5E79-4985-9CDD-961ACEAC1209}"/>
    <cellStyle name="Normal 4 3 6" xfId="146" xr:uid="{7B9A3B19-2806-48A7-ABFB-97BEBAA0DAAD}"/>
    <cellStyle name="Normal 4 4" xfId="74" xr:uid="{00000000-0005-0000-0000-000047000000}"/>
    <cellStyle name="Normal 4 4 2" xfId="75" xr:uid="{00000000-0005-0000-0000-000048000000}"/>
    <cellStyle name="Normal 4 4 2 2" xfId="155" xr:uid="{26A9150B-A34D-41B9-AA57-DAEEFEE94043}"/>
    <cellStyle name="Normal 4 4 3" xfId="76" xr:uid="{00000000-0005-0000-0000-000049000000}"/>
    <cellStyle name="Normal 4 4 3 2" xfId="156" xr:uid="{65603E4C-DD26-4963-86A7-15E30ABE6F95}"/>
    <cellStyle name="Normal 4 4 4" xfId="77" xr:uid="{00000000-0005-0000-0000-00004A000000}"/>
    <cellStyle name="Normal 4 4 4 2" xfId="157" xr:uid="{48F6A337-B934-4EAE-97E9-8B4F07CB1CCA}"/>
    <cellStyle name="Normal 4 4 5" xfId="154" xr:uid="{7E3E0A6D-5E4D-4E6A-8094-BA4D3AC4C9FF}"/>
    <cellStyle name="Normal 4 5" xfId="78" xr:uid="{00000000-0005-0000-0000-00004B000000}"/>
    <cellStyle name="Normal 4 5 2" xfId="158" xr:uid="{4A05E54A-0C9B-4A8F-A6A6-C7E53FAAB0CA}"/>
    <cellStyle name="Normal 4 6" xfId="79" xr:uid="{00000000-0005-0000-0000-00004C000000}"/>
    <cellStyle name="Normal 4 6 2" xfId="159" xr:uid="{29811C5A-4AAE-4795-BE92-C7F9B7B5F073}"/>
    <cellStyle name="Normal 4 7" xfId="80" xr:uid="{00000000-0005-0000-0000-00004D000000}"/>
    <cellStyle name="Normal 4 7 2" xfId="160" xr:uid="{7C612400-B5D0-4DB2-95C3-0D6D01B38964}"/>
    <cellStyle name="Normal 4 8" xfId="129" xr:uid="{5778EE54-E892-4D43-8FF4-916A1B61356D}"/>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2 2" xfId="164" xr:uid="{80544A6A-699A-4627-B27A-28F631621AAF}"/>
    <cellStyle name="Normal 6 2 2 3" xfId="87" xr:uid="{00000000-0005-0000-0000-000054000000}"/>
    <cellStyle name="Normal 6 2 2 3 2" xfId="165" xr:uid="{3436498C-3E1E-47D2-9309-2A8F7D080D2E}"/>
    <cellStyle name="Normal 6 2 2 4" xfId="88" xr:uid="{00000000-0005-0000-0000-000055000000}"/>
    <cellStyle name="Normal 6 2 2 4 2" xfId="166" xr:uid="{2C56CE86-D232-49F4-8DC1-C6B90A527D6C}"/>
    <cellStyle name="Normal 6 2 2 5" xfId="163" xr:uid="{A2AED475-2BDE-44A7-ABDD-F230026D1A26}"/>
    <cellStyle name="Normal 6 2 3" xfId="89" xr:uid="{00000000-0005-0000-0000-000056000000}"/>
    <cellStyle name="Normal 6 2 3 2" xfId="167" xr:uid="{B9218D59-A4C1-4877-8B91-AE6511BADE9C}"/>
    <cellStyle name="Normal 6 2 4" xfId="90" xr:uid="{00000000-0005-0000-0000-000057000000}"/>
    <cellStyle name="Normal 6 2 4 2" xfId="168" xr:uid="{67DD71A0-5045-4ED2-BF3A-24FD3A150657}"/>
    <cellStyle name="Normal 6 2 5" xfId="91" xr:uid="{00000000-0005-0000-0000-000058000000}"/>
    <cellStyle name="Normal 6 2 5 2" xfId="169" xr:uid="{4BEA1D5C-5415-454D-8651-A5F775E2DF9B}"/>
    <cellStyle name="Normal 6 2 6" xfId="162" xr:uid="{795834FE-9A01-4814-9FC5-DB71955B0CC8}"/>
    <cellStyle name="Normal 6 3" xfId="92" xr:uid="{00000000-0005-0000-0000-000059000000}"/>
    <cellStyle name="Normal 6 3 2" xfId="93" xr:uid="{00000000-0005-0000-0000-00005A000000}"/>
    <cellStyle name="Normal 6 3 2 2" xfId="171" xr:uid="{7919EBF0-EB53-43AE-8978-36DA136B11B0}"/>
    <cellStyle name="Normal 6 3 3" xfId="94" xr:uid="{00000000-0005-0000-0000-00005B000000}"/>
    <cellStyle name="Normal 6 3 3 2" xfId="172" xr:uid="{9DD26400-2953-4308-B397-37A329BA440B}"/>
    <cellStyle name="Normal 6 3 4" xfId="95" xr:uid="{00000000-0005-0000-0000-00005C000000}"/>
    <cellStyle name="Normal 6 3 4 2" xfId="173" xr:uid="{1A008E54-9C1B-4809-91DF-C1827F8367B5}"/>
    <cellStyle name="Normal 6 3 5" xfId="170" xr:uid="{E7EC7826-3C1A-45D9-ADFE-E2B756388FAD}"/>
    <cellStyle name="Normal 6 4" xfId="96" xr:uid="{00000000-0005-0000-0000-00005D000000}"/>
    <cellStyle name="Normal 6 4 2" xfId="174" xr:uid="{A684A315-4ED7-448A-BBFE-7A80D235B167}"/>
    <cellStyle name="Normal 6 5" xfId="97" xr:uid="{00000000-0005-0000-0000-00005E000000}"/>
    <cellStyle name="Normal 6 5 2" xfId="175" xr:uid="{C7B88F63-4FDF-4E99-B402-6A8EB1BAA3E6}"/>
    <cellStyle name="Normal 6 6" xfId="98" xr:uid="{00000000-0005-0000-0000-00005F000000}"/>
    <cellStyle name="Normal 6 6 2" xfId="176" xr:uid="{300D5F06-64CC-4051-949E-517989226C1B}"/>
    <cellStyle name="Normal 6 7" xfId="161" xr:uid="{ACA1913A-F2B5-4677-A0C7-0174B7D4B28C}"/>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2 2" xfId="179" xr:uid="{30557F74-E529-44FC-A7ED-BD7E45D56179}"/>
    <cellStyle name="Normal 8 2 3" xfId="104" xr:uid="{00000000-0005-0000-0000-000065000000}"/>
    <cellStyle name="Normal 8 2 3 2" xfId="180" xr:uid="{D30300D2-E3A8-46BE-9B59-5083C40AC14A}"/>
    <cellStyle name="Normal 8 2 4" xfId="105" xr:uid="{00000000-0005-0000-0000-000066000000}"/>
    <cellStyle name="Normal 8 2 4 2" xfId="181" xr:uid="{7E2963DD-6169-4B05-ADBD-5F316B2E725D}"/>
    <cellStyle name="Normal 8 2 5" xfId="178" xr:uid="{626219F9-5FB7-4AF6-9DA7-12D2904E1892}"/>
    <cellStyle name="Normal 8 3" xfId="106" xr:uid="{00000000-0005-0000-0000-000067000000}"/>
    <cellStyle name="Normal 8 3 2" xfId="182" xr:uid="{E8A77C30-55F6-447E-A9AB-8B40C81007C0}"/>
    <cellStyle name="Normal 8 4" xfId="107" xr:uid="{00000000-0005-0000-0000-000068000000}"/>
    <cellStyle name="Normal 8 4 2" xfId="183" xr:uid="{AC9F869D-7E3C-4913-8996-E76B6881DB9A}"/>
    <cellStyle name="Normal 8 5" xfId="108" xr:uid="{00000000-0005-0000-0000-000069000000}"/>
    <cellStyle name="Normal 8 5 2" xfId="184" xr:uid="{9FE08979-45A6-4C1F-B05A-AC80A512027D}"/>
    <cellStyle name="Normal 8 6" xfId="177" xr:uid="{D53FD773-6C19-44E6-9B36-462551CCC188}"/>
    <cellStyle name="Normal 9" xfId="109" xr:uid="{00000000-0005-0000-0000-00006A000000}"/>
    <cellStyle name="Normal 9 2" xfId="110" xr:uid="{00000000-0005-0000-0000-00006B000000}"/>
    <cellStyle name="Normal 9 2 2" xfId="111" xr:uid="{00000000-0005-0000-0000-00006C000000}"/>
    <cellStyle name="Normal 9 2 2 2" xfId="187" xr:uid="{F33576FB-BF75-46BD-885E-1DD92CFE3D95}"/>
    <cellStyle name="Normal 9 2 3" xfId="112" xr:uid="{00000000-0005-0000-0000-00006D000000}"/>
    <cellStyle name="Normal 9 2 3 2" xfId="188" xr:uid="{41684EE8-5EA3-409E-96C7-0BFF738841E4}"/>
    <cellStyle name="Normal 9 2 4" xfId="113" xr:uid="{00000000-0005-0000-0000-00006E000000}"/>
    <cellStyle name="Normal 9 2 4 2" xfId="189" xr:uid="{B1A6A080-EC3B-4028-8BFC-B9218FFC686C}"/>
    <cellStyle name="Normal 9 2 5" xfId="186" xr:uid="{C22EAC59-D0AD-4CA6-AD9D-8D1CB20E9543}"/>
    <cellStyle name="Normal 9 3" xfId="114" xr:uid="{00000000-0005-0000-0000-00006F000000}"/>
    <cellStyle name="Normal 9 3 2" xfId="190" xr:uid="{198198E9-8CF9-4C22-804D-4A827F49F1EF}"/>
    <cellStyle name="Normal 9 4" xfId="115" xr:uid="{00000000-0005-0000-0000-000070000000}"/>
    <cellStyle name="Normal 9 4 2" xfId="191" xr:uid="{5A44E8AD-3166-4B8A-8B50-5414391C8EF4}"/>
    <cellStyle name="Normal 9 5" xfId="116" xr:uid="{00000000-0005-0000-0000-000071000000}"/>
    <cellStyle name="Normal 9 5 2" xfId="192" xr:uid="{7D621EDF-E557-4896-ABFB-F5C7EF9FF047}"/>
    <cellStyle name="Normal 9 6" xfId="185" xr:uid="{99B12D33-41A0-4712-9435-BC45535F3BF7}"/>
    <cellStyle name="Normal_DID-list Jan-2007" xfId="2" xr:uid="{00000000-0005-0000-0000-000072000000}"/>
    <cellStyle name="Normal_Kemi udenfor DID-listen" xfId="117" xr:uid="{00000000-0005-0000-0000-000073000000}"/>
    <cellStyle name="Overskrift 1" xfId="5" builtinId="16"/>
    <cellStyle name="Overskrift 3" xfId="6" builtinId="18"/>
  </cellStyles>
  <dxfs count="51">
    <dxf>
      <fill>
        <patternFill>
          <bgColor theme="5"/>
        </patternFill>
      </fill>
    </dxf>
    <dxf>
      <fill>
        <patternFill>
          <bgColor theme="6" tint="0.39994506668294322"/>
        </patternFill>
      </fill>
    </dxf>
    <dxf>
      <fill>
        <patternFill>
          <bgColor theme="5"/>
        </patternFill>
      </fill>
    </dxf>
    <dxf>
      <fill>
        <patternFill>
          <bgColor theme="6" tint="0.39994506668294322"/>
        </patternFill>
      </fill>
    </dxf>
    <dxf>
      <fill>
        <patternFill>
          <bgColor theme="5"/>
        </patternFill>
      </fill>
    </dxf>
    <dxf>
      <fill>
        <patternFill>
          <bgColor theme="6" tint="0.39994506668294322"/>
        </patternFill>
      </fill>
    </dxf>
    <dxf>
      <fill>
        <patternFill>
          <bgColor theme="5"/>
        </patternFill>
      </fill>
    </dxf>
    <dxf>
      <fill>
        <patternFill>
          <bgColor theme="6"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5"/>
        </patternFill>
      </fill>
    </dxf>
    <dxf>
      <fill>
        <patternFill>
          <bgColor theme="6" tint="0.39994506668294322"/>
        </patternFill>
      </fill>
    </dxf>
    <dxf>
      <font>
        <color theme="0"/>
      </font>
    </dxf>
    <dxf>
      <font>
        <color theme="0"/>
      </font>
    </dxf>
    <dxf>
      <fill>
        <patternFill>
          <bgColor rgb="FFFF0000"/>
        </patternFill>
      </fill>
    </dxf>
    <dxf>
      <fill>
        <patternFill>
          <bgColor rgb="FFFFFF00"/>
        </patternFill>
      </fill>
    </dxf>
    <dxf>
      <font>
        <color theme="0"/>
      </font>
    </dxf>
    <dxf>
      <font>
        <color theme="0"/>
      </font>
    </dxf>
    <dxf>
      <font>
        <color theme="0"/>
      </font>
    </dxf>
    <dxf>
      <font>
        <color theme="0"/>
      </font>
    </dxf>
    <dxf>
      <fill>
        <patternFill>
          <bgColor theme="5"/>
        </patternFill>
      </fill>
    </dxf>
    <dxf>
      <fill>
        <patternFill>
          <bgColor theme="6" tint="0.39994506668294322"/>
        </patternFill>
      </fill>
    </dxf>
  </dxfs>
  <tableStyles count="0" defaultTableStyle="TableStyleMedium9" defaultPivotStyle="PivotStyleLight16"/>
  <colors>
    <mruColors>
      <color rgb="FFFFFF99"/>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0</xdr:col>
      <xdr:colOff>4705350</xdr:colOff>
      <xdr:row>7</xdr:row>
      <xdr:rowOff>781050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106680</xdr:colOff>
      <xdr:row>7</xdr:row>
      <xdr:rowOff>47780</xdr:rowOff>
    </xdr:from>
    <xdr:to>
      <xdr:col>0</xdr:col>
      <xdr:colOff>9819005</xdr:colOff>
      <xdr:row>7</xdr:row>
      <xdr:rowOff>1207208</xdr:rowOff>
    </xdr:to>
    <xdr:pic>
      <xdr:nvPicPr>
        <xdr:cNvPr id="3" name="Picture 2">
          <a:extLst>
            <a:ext uri="{FF2B5EF4-FFF2-40B4-BE49-F238E27FC236}">
              <a16:creationId xmlns:a16="http://schemas.microsoft.com/office/drawing/2014/main" id="{A659D73B-E5D6-4B67-8114-7B03FE179BAF}"/>
            </a:ext>
          </a:extLst>
        </xdr:cNvPr>
        <xdr:cNvPicPr>
          <a:picLocks noChangeAspect="1"/>
        </xdr:cNvPicPr>
      </xdr:nvPicPr>
      <xdr:blipFill rotWithShape="1">
        <a:blip xmlns:r="http://schemas.openxmlformats.org/officeDocument/2006/relationships" r:embed="rId1"/>
        <a:srcRect r="778"/>
        <a:stretch/>
      </xdr:blipFill>
      <xdr:spPr>
        <a:xfrm>
          <a:off x="106680" y="4680740"/>
          <a:ext cx="9715500" cy="11562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131</xdr:row>
      <xdr:rowOff>0</xdr:rowOff>
    </xdr:from>
    <xdr:to>
      <xdr:col>2</xdr:col>
      <xdr:colOff>66675</xdr:colOff>
      <xdr:row>131</xdr:row>
      <xdr:rowOff>66675</xdr:rowOff>
    </xdr:to>
    <xdr:pic>
      <xdr:nvPicPr>
        <xdr:cNvPr id="2" name="Bilde 1" descr="Yes">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497925"/>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130</xdr:row>
      <xdr:rowOff>0</xdr:rowOff>
    </xdr:from>
    <xdr:to>
      <xdr:col>2</xdr:col>
      <xdr:colOff>66675</xdr:colOff>
      <xdr:row>130</xdr:row>
      <xdr:rowOff>66675</xdr:rowOff>
    </xdr:to>
    <xdr:pic>
      <xdr:nvPicPr>
        <xdr:cNvPr id="3" name="Bilde 1" descr="Yes">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3550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5"/>
  <sheetViews>
    <sheetView zoomScaleNormal="100" workbookViewId="0">
      <selection activeCell="A4" sqref="A4"/>
    </sheetView>
  </sheetViews>
  <sheetFormatPr baseColWidth="10" defaultColWidth="9.1796875" defaultRowHeight="12.5"/>
  <cols>
    <col min="1" max="1" width="156.54296875" customWidth="1"/>
  </cols>
  <sheetData>
    <row r="1" spans="1:1" ht="21.75" customHeight="1">
      <c r="A1" s="202" t="s">
        <v>350</v>
      </c>
    </row>
    <row r="2" spans="1:1" ht="10.4" customHeight="1">
      <c r="A2" s="202"/>
    </row>
    <row r="3" spans="1:1" ht="20" thickBot="1">
      <c r="A3" s="13" t="s">
        <v>356</v>
      </c>
    </row>
    <row r="4" spans="1:1" ht="171.65" customHeight="1" thickTop="1">
      <c r="A4" s="11" t="s">
        <v>359</v>
      </c>
    </row>
    <row r="5" spans="1:1" ht="40.75" customHeight="1">
      <c r="A5" s="199" t="s">
        <v>358</v>
      </c>
    </row>
    <row r="6" spans="1:1" ht="87" customHeight="1">
      <c r="A6" s="11" t="s">
        <v>367</v>
      </c>
    </row>
    <row r="7" spans="1:1" ht="22.75" customHeight="1" thickBot="1">
      <c r="A7" s="198" t="s">
        <v>130</v>
      </c>
    </row>
    <row r="8" spans="1:1" ht="115.75" customHeight="1">
      <c r="A8" s="12"/>
    </row>
    <row r="9" spans="1:1" ht="29">
      <c r="A9" s="15" t="s">
        <v>351</v>
      </c>
    </row>
    <row r="10" spans="1:1" ht="29">
      <c r="A10" s="16" t="s">
        <v>352</v>
      </c>
    </row>
    <row r="11" spans="1:1">
      <c r="A11" s="14"/>
    </row>
    <row r="12" spans="1:1" ht="20" thickBot="1">
      <c r="A12" s="13" t="s">
        <v>353</v>
      </c>
    </row>
    <row r="13" spans="1:1" ht="130.4" customHeight="1" thickTop="1">
      <c r="A13" s="11" t="s">
        <v>373</v>
      </c>
    </row>
    <row r="14" spans="1:1" ht="20" thickBot="1">
      <c r="A14" s="13" t="s">
        <v>360</v>
      </c>
    </row>
    <row r="15" spans="1:1" ht="28.4" customHeight="1" thickTop="1">
      <c r="A15" s="200" t="s">
        <v>355</v>
      </c>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pageSetUpPr fitToPage="1"/>
  </sheetPr>
  <dimension ref="A1:S36"/>
  <sheetViews>
    <sheetView tabSelected="1" zoomScale="106" zoomScaleNormal="106" workbookViewId="0">
      <selection activeCell="A8" sqref="A8"/>
    </sheetView>
  </sheetViews>
  <sheetFormatPr baseColWidth="10" defaultColWidth="9.1796875" defaultRowHeight="12.5"/>
  <cols>
    <col min="1" max="1" width="28.1796875" customWidth="1"/>
    <col min="2" max="2" width="26.453125" customWidth="1"/>
    <col min="3" max="3" width="29.453125" customWidth="1"/>
    <col min="4" max="4" width="13" customWidth="1"/>
    <col min="5" max="5" width="36.81640625" customWidth="1"/>
    <col min="6" max="6" width="22.81640625" customWidth="1"/>
    <col min="7" max="7" width="17.54296875" customWidth="1"/>
    <col min="8" max="8" width="16.54296875" customWidth="1"/>
    <col min="9" max="9" width="12.453125" customWidth="1"/>
    <col min="10" max="10" width="13.1796875" customWidth="1"/>
    <col min="11" max="11" width="11.54296875" customWidth="1"/>
    <col min="12" max="12" width="23.81640625" customWidth="1"/>
    <col min="13" max="13" width="22.453125" customWidth="1"/>
    <col min="14" max="14" width="23.453125" customWidth="1"/>
    <col min="15" max="15" width="20.54296875" customWidth="1"/>
    <col min="16" max="16" width="23.54296875" hidden="1" customWidth="1"/>
    <col min="17" max="17" width="15.453125" customWidth="1"/>
    <col min="18" max="18" width="13.54296875" customWidth="1"/>
    <col min="19" max="19" width="34.453125" customWidth="1"/>
  </cols>
  <sheetData>
    <row r="1" spans="1:19" ht="14.5">
      <c r="A1" s="2" t="s">
        <v>137</v>
      </c>
      <c r="B1" s="1"/>
      <c r="C1" s="3"/>
      <c r="D1" s="3"/>
      <c r="E1" s="3"/>
      <c r="F1" s="3"/>
      <c r="G1" s="3"/>
      <c r="H1" s="3"/>
      <c r="I1" s="3"/>
      <c r="J1" s="3"/>
      <c r="K1" s="3"/>
      <c r="L1" s="3"/>
      <c r="M1" s="3"/>
      <c r="N1" s="3"/>
      <c r="O1" s="3"/>
      <c r="P1" s="3"/>
      <c r="Q1" s="3"/>
      <c r="R1" s="3"/>
      <c r="S1" s="3"/>
    </row>
    <row r="2" spans="1:19" ht="13.4" customHeight="1">
      <c r="A2" s="2" t="s">
        <v>134</v>
      </c>
      <c r="B2" s="1"/>
      <c r="C2" s="3"/>
      <c r="D2" s="3"/>
      <c r="E2" s="3"/>
      <c r="F2" s="3"/>
      <c r="G2" s="3"/>
      <c r="H2" s="3"/>
      <c r="I2" s="3"/>
      <c r="J2" s="3"/>
      <c r="K2" s="3"/>
      <c r="L2" s="3"/>
      <c r="M2" s="3"/>
      <c r="N2" s="3"/>
      <c r="O2" s="3"/>
      <c r="P2" s="3"/>
      <c r="Q2" s="3"/>
      <c r="R2" s="3"/>
      <c r="S2" s="3"/>
    </row>
    <row r="3" spans="1:19" ht="14.5" hidden="1">
      <c r="A3" s="2" t="s">
        <v>135</v>
      </c>
      <c r="B3" s="1"/>
      <c r="C3" s="3"/>
      <c r="D3" s="3"/>
      <c r="E3" s="3"/>
      <c r="F3" s="3"/>
      <c r="G3" s="3"/>
      <c r="H3" s="3"/>
      <c r="I3" s="3"/>
      <c r="J3" s="3"/>
      <c r="K3" s="3"/>
      <c r="L3" s="3"/>
      <c r="M3" s="3"/>
      <c r="N3" s="3"/>
      <c r="O3" s="3"/>
      <c r="P3" s="3"/>
      <c r="Q3" s="3"/>
      <c r="R3" s="3"/>
      <c r="S3" s="3"/>
    </row>
    <row r="4" spans="1:19" ht="14.15" customHeight="1">
      <c r="A4" s="2" t="s">
        <v>345</v>
      </c>
      <c r="B4" s="201"/>
      <c r="C4" s="17"/>
      <c r="D4" s="4"/>
      <c r="E4" s="4"/>
      <c r="F4" s="4"/>
      <c r="G4" s="4"/>
      <c r="H4" s="4"/>
      <c r="I4" s="4"/>
      <c r="J4" s="4"/>
      <c r="K4" s="4"/>
      <c r="L4" s="4"/>
      <c r="M4" s="4"/>
      <c r="N4" s="4"/>
      <c r="O4" s="3"/>
      <c r="P4" s="4"/>
      <c r="Q4" s="4"/>
      <c r="R4" s="4"/>
      <c r="S4" s="4"/>
    </row>
    <row r="5" spans="1:19" ht="87.5" thickBot="1">
      <c r="A5" s="220" t="s">
        <v>139</v>
      </c>
      <c r="B5" s="221" t="s">
        <v>138</v>
      </c>
      <c r="C5" s="216" t="s">
        <v>136</v>
      </c>
      <c r="D5" s="216" t="s">
        <v>133</v>
      </c>
      <c r="E5" s="222" t="s">
        <v>258</v>
      </c>
      <c r="F5" s="216" t="s">
        <v>255</v>
      </c>
      <c r="G5" s="223" t="s">
        <v>254</v>
      </c>
      <c r="H5" s="223" t="s">
        <v>256</v>
      </c>
      <c r="I5" s="224" t="s">
        <v>340</v>
      </c>
      <c r="J5" s="224" t="s">
        <v>131</v>
      </c>
      <c r="K5" s="225" t="s">
        <v>257</v>
      </c>
      <c r="L5" s="225" t="s">
        <v>368</v>
      </c>
      <c r="M5" s="230" t="s">
        <v>369</v>
      </c>
      <c r="N5" s="230" t="s">
        <v>370</v>
      </c>
      <c r="O5" s="230" t="s">
        <v>371</v>
      </c>
      <c r="P5" s="225" t="s">
        <v>357</v>
      </c>
      <c r="Q5" s="226" t="s">
        <v>348</v>
      </c>
      <c r="R5" s="226" t="s">
        <v>349</v>
      </c>
      <c r="S5" s="225" t="s">
        <v>132</v>
      </c>
    </row>
    <row r="6" spans="1:19" ht="14.5">
      <c r="A6" s="217"/>
      <c r="B6" s="218"/>
      <c r="C6" s="218"/>
      <c r="D6" s="215">
        <v>0</v>
      </c>
      <c r="E6" s="219"/>
      <c r="F6" s="229">
        <v>0</v>
      </c>
      <c r="G6" s="196"/>
      <c r="H6" s="196"/>
      <c r="I6" s="260"/>
      <c r="J6" s="197"/>
      <c r="K6" s="196"/>
      <c r="L6" s="259"/>
      <c r="M6" s="258"/>
      <c r="N6" s="258"/>
      <c r="O6" s="228"/>
      <c r="P6" s="219"/>
      <c r="Q6" s="197"/>
      <c r="R6" s="197"/>
      <c r="S6" s="197"/>
    </row>
    <row r="7" spans="1:19" ht="14.5">
      <c r="A7" s="5"/>
      <c r="B7" s="193"/>
      <c r="C7" s="193"/>
      <c r="D7" s="215">
        <v>0</v>
      </c>
      <c r="E7" s="194"/>
      <c r="F7" s="229">
        <v>0</v>
      </c>
      <c r="G7" s="10"/>
      <c r="H7" s="10"/>
      <c r="I7" s="227"/>
      <c r="J7" s="8"/>
      <c r="K7" s="10"/>
      <c r="L7" s="259"/>
      <c r="M7" s="259"/>
      <c r="N7" s="259"/>
      <c r="O7" s="228"/>
      <c r="P7" s="10"/>
      <c r="Q7" s="8"/>
      <c r="R7" s="8"/>
      <c r="S7" s="8"/>
    </row>
    <row r="8" spans="1:19" ht="14.5">
      <c r="A8" s="5"/>
      <c r="B8" s="5"/>
      <c r="C8" s="193"/>
      <c r="D8" s="215">
        <v>0</v>
      </c>
      <c r="E8" s="9"/>
      <c r="F8" s="229">
        <v>0</v>
      </c>
      <c r="G8" s="10"/>
      <c r="H8" s="10"/>
      <c r="I8" s="227"/>
      <c r="J8" s="8"/>
      <c r="K8" s="10"/>
      <c r="L8" s="259"/>
      <c r="M8" s="259"/>
      <c r="N8" s="259"/>
      <c r="O8" s="228"/>
      <c r="P8" s="10"/>
      <c r="Q8" s="8"/>
      <c r="R8" s="8"/>
      <c r="S8" s="8"/>
    </row>
    <row r="9" spans="1:19" ht="14.5">
      <c r="A9" s="6"/>
      <c r="B9" s="6"/>
      <c r="C9" s="193"/>
      <c r="D9" s="215">
        <v>0</v>
      </c>
      <c r="E9" s="9"/>
      <c r="F9" s="229">
        <v>0</v>
      </c>
      <c r="G9" s="10"/>
      <c r="H9" s="10"/>
      <c r="I9" s="227"/>
      <c r="J9" s="8"/>
      <c r="K9" s="10"/>
      <c r="L9" s="259"/>
      <c r="M9" s="259"/>
      <c r="N9" s="259"/>
      <c r="O9" s="228"/>
      <c r="P9" s="10"/>
      <c r="Q9" s="8"/>
      <c r="R9" s="8"/>
      <c r="S9" s="8"/>
    </row>
    <row r="10" spans="1:19" ht="14.5">
      <c r="A10" s="7"/>
      <c r="B10" s="7"/>
      <c r="C10" s="193"/>
      <c r="D10" s="215">
        <v>0</v>
      </c>
      <c r="E10" s="9"/>
      <c r="F10" s="229">
        <v>0</v>
      </c>
      <c r="G10" s="10"/>
      <c r="H10" s="10"/>
      <c r="I10" s="227"/>
      <c r="J10" s="8"/>
      <c r="K10" s="10"/>
      <c r="L10" s="259"/>
      <c r="M10" s="259"/>
      <c r="N10" s="259"/>
      <c r="O10" s="228"/>
      <c r="P10" s="10"/>
      <c r="Q10" s="8"/>
      <c r="R10" s="8"/>
      <c r="S10" s="8"/>
    </row>
    <row r="11" spans="1:19" ht="14.5">
      <c r="A11" s="7"/>
      <c r="B11" s="7"/>
      <c r="C11" s="193"/>
      <c r="D11" s="215">
        <v>0</v>
      </c>
      <c r="E11" s="9"/>
      <c r="F11" s="229">
        <v>0</v>
      </c>
      <c r="G11" s="10"/>
      <c r="H11" s="10"/>
      <c r="I11" s="227"/>
      <c r="J11" s="8"/>
      <c r="K11" s="10"/>
      <c r="L11" s="259"/>
      <c r="M11" s="259"/>
      <c r="N11" s="259"/>
      <c r="O11" s="228"/>
      <c r="P11" s="10"/>
      <c r="Q11" s="8"/>
      <c r="R11" s="8"/>
      <c r="S11" s="8"/>
    </row>
    <row r="12" spans="1:19" ht="14.5">
      <c r="A12" s="7"/>
      <c r="B12" s="7"/>
      <c r="C12" s="193"/>
      <c r="D12" s="215">
        <v>0</v>
      </c>
      <c r="E12" s="9"/>
      <c r="F12" s="229">
        <v>0</v>
      </c>
      <c r="G12" s="10"/>
      <c r="H12" s="10"/>
      <c r="I12" s="227"/>
      <c r="J12" s="8"/>
      <c r="K12" s="10"/>
      <c r="L12" s="259"/>
      <c r="M12" s="259"/>
      <c r="N12" s="259"/>
      <c r="O12" s="228"/>
      <c r="P12" s="10"/>
      <c r="Q12" s="8"/>
      <c r="R12" s="8"/>
      <c r="S12" s="8"/>
    </row>
    <row r="13" spans="1:19" ht="14.5">
      <c r="A13" s="7"/>
      <c r="B13" s="7"/>
      <c r="C13" s="193"/>
      <c r="D13" s="215">
        <v>0</v>
      </c>
      <c r="E13" s="9"/>
      <c r="F13" s="229">
        <v>0</v>
      </c>
      <c r="G13" s="10"/>
      <c r="H13" s="10"/>
      <c r="I13" s="227"/>
      <c r="J13" s="8"/>
      <c r="K13" s="10"/>
      <c r="L13" s="259"/>
      <c r="M13" s="259"/>
      <c r="N13" s="259"/>
      <c r="O13" s="228"/>
      <c r="P13" s="10"/>
      <c r="Q13" s="8"/>
      <c r="R13" s="8"/>
      <c r="S13" s="8"/>
    </row>
    <row r="14" spans="1:19" ht="14.5">
      <c r="A14" s="7"/>
      <c r="B14" s="7"/>
      <c r="C14" s="193"/>
      <c r="D14" s="215">
        <v>0</v>
      </c>
      <c r="E14" s="9"/>
      <c r="F14" s="229">
        <v>0</v>
      </c>
      <c r="G14" s="10"/>
      <c r="H14" s="10"/>
      <c r="I14" s="227"/>
      <c r="J14" s="8"/>
      <c r="K14" s="10"/>
      <c r="L14" s="259"/>
      <c r="M14" s="259"/>
      <c r="N14" s="259"/>
      <c r="O14" s="228"/>
      <c r="P14" s="10"/>
      <c r="Q14" s="8"/>
      <c r="R14" s="8"/>
      <c r="S14" s="8"/>
    </row>
    <row r="15" spans="1:19" ht="14.5">
      <c r="A15" s="7"/>
      <c r="B15" s="7"/>
      <c r="C15" s="193"/>
      <c r="D15" s="215">
        <v>0</v>
      </c>
      <c r="E15" s="9"/>
      <c r="F15" s="229">
        <v>0</v>
      </c>
      <c r="G15" s="10"/>
      <c r="H15" s="10"/>
      <c r="I15" s="227"/>
      <c r="J15" s="8"/>
      <c r="K15" s="10"/>
      <c r="L15" s="259"/>
      <c r="M15" s="259"/>
      <c r="N15" s="259"/>
      <c r="O15" s="228"/>
      <c r="P15" s="10"/>
      <c r="Q15" s="8"/>
      <c r="R15" s="8"/>
      <c r="S15" s="8"/>
    </row>
    <row r="16" spans="1:19" ht="14.5">
      <c r="A16" s="7"/>
      <c r="B16" s="7"/>
      <c r="C16" s="193"/>
      <c r="D16" s="215">
        <v>0</v>
      </c>
      <c r="E16" s="9"/>
      <c r="F16" s="229">
        <v>0</v>
      </c>
      <c r="G16" s="10"/>
      <c r="H16" s="10"/>
      <c r="I16" s="227"/>
      <c r="J16" s="8"/>
      <c r="K16" s="10"/>
      <c r="L16" s="259"/>
      <c r="M16" s="259"/>
      <c r="N16" s="259"/>
      <c r="O16" s="228"/>
      <c r="P16" s="10"/>
      <c r="Q16" s="8"/>
      <c r="R16" s="8"/>
      <c r="S16" s="8"/>
    </row>
    <row r="17" spans="1:19" ht="14.5">
      <c r="A17" s="7"/>
      <c r="B17" s="7"/>
      <c r="C17" s="193"/>
      <c r="D17" s="215">
        <v>0</v>
      </c>
      <c r="E17" s="9"/>
      <c r="F17" s="229">
        <v>0</v>
      </c>
      <c r="G17" s="10"/>
      <c r="H17" s="10"/>
      <c r="I17" s="227"/>
      <c r="J17" s="8"/>
      <c r="K17" s="10"/>
      <c r="L17" s="259"/>
      <c r="M17" s="259"/>
      <c r="N17" s="259"/>
      <c r="O17" s="228"/>
      <c r="P17" s="10"/>
      <c r="Q17" s="8"/>
      <c r="R17" s="8"/>
      <c r="S17" s="8"/>
    </row>
    <row r="18" spans="1:19" ht="14.5">
      <c r="A18" s="7"/>
      <c r="B18" s="7"/>
      <c r="C18" s="193"/>
      <c r="D18" s="215">
        <v>0</v>
      </c>
      <c r="E18" s="9"/>
      <c r="F18" s="229">
        <v>0</v>
      </c>
      <c r="G18" s="10"/>
      <c r="H18" s="10"/>
      <c r="I18" s="227"/>
      <c r="J18" s="8"/>
      <c r="K18" s="10"/>
      <c r="L18" s="259"/>
      <c r="M18" s="259"/>
      <c r="N18" s="259"/>
      <c r="O18" s="228"/>
      <c r="P18" s="10"/>
      <c r="Q18" s="8"/>
      <c r="R18" s="8"/>
      <c r="S18" s="8"/>
    </row>
    <row r="19" spans="1:19" ht="14.5">
      <c r="A19" s="7"/>
      <c r="B19" s="7"/>
      <c r="C19" s="7"/>
      <c r="D19" s="215">
        <v>0</v>
      </c>
      <c r="E19" s="9"/>
      <c r="F19" s="229">
        <v>0</v>
      </c>
      <c r="G19" s="10"/>
      <c r="H19" s="10"/>
      <c r="I19" s="227"/>
      <c r="J19" s="8"/>
      <c r="K19" s="10"/>
      <c r="L19" s="259"/>
      <c r="M19" s="259"/>
      <c r="N19" s="259"/>
      <c r="O19" s="228"/>
      <c r="P19" s="10"/>
      <c r="Q19" s="8"/>
      <c r="R19" s="8"/>
      <c r="S19" s="8"/>
    </row>
    <row r="20" spans="1:19" ht="14.5">
      <c r="A20" s="7"/>
      <c r="B20" s="7"/>
      <c r="C20" s="7"/>
      <c r="D20" s="215">
        <v>0</v>
      </c>
      <c r="E20" s="9"/>
      <c r="F20" s="229">
        <v>0</v>
      </c>
      <c r="G20" s="10"/>
      <c r="H20" s="10"/>
      <c r="I20" s="227"/>
      <c r="J20" s="8"/>
      <c r="K20" s="10"/>
      <c r="L20" s="259"/>
      <c r="M20" s="259"/>
      <c r="N20" s="259"/>
      <c r="O20" s="228"/>
      <c r="P20" s="10"/>
      <c r="Q20" s="8"/>
      <c r="R20" s="8"/>
      <c r="S20" s="8"/>
    </row>
    <row r="21" spans="1:19" ht="14.5">
      <c r="A21" s="7"/>
      <c r="B21" s="7"/>
      <c r="C21" s="7"/>
      <c r="D21" s="215">
        <v>0</v>
      </c>
      <c r="E21" s="9"/>
      <c r="F21" s="229">
        <v>0</v>
      </c>
      <c r="G21" s="10"/>
      <c r="H21" s="10"/>
      <c r="I21" s="227"/>
      <c r="J21" s="8"/>
      <c r="K21" s="10"/>
      <c r="L21" s="259"/>
      <c r="M21" s="259"/>
      <c r="N21" s="259"/>
      <c r="O21" s="228"/>
      <c r="P21" s="10"/>
      <c r="Q21" s="8"/>
      <c r="R21" s="8"/>
      <c r="S21" s="8"/>
    </row>
    <row r="22" spans="1:19" ht="14.5">
      <c r="A22" s="7"/>
      <c r="B22" s="7"/>
      <c r="C22" s="7"/>
      <c r="D22" s="215">
        <v>0</v>
      </c>
      <c r="E22" s="9"/>
      <c r="F22" s="229">
        <v>0</v>
      </c>
      <c r="G22" s="10"/>
      <c r="H22" s="10"/>
      <c r="I22" s="227"/>
      <c r="J22" s="8"/>
      <c r="K22" s="10"/>
      <c r="L22" s="259"/>
      <c r="M22" s="259"/>
      <c r="N22" s="259"/>
      <c r="O22" s="228"/>
      <c r="P22" s="10"/>
      <c r="Q22" s="8"/>
      <c r="R22" s="8"/>
      <c r="S22" s="8"/>
    </row>
    <row r="23" spans="1:19" ht="14.5">
      <c r="A23" s="7"/>
      <c r="B23" s="7"/>
      <c r="C23" s="7"/>
      <c r="D23" s="215">
        <v>0</v>
      </c>
      <c r="E23" s="9"/>
      <c r="F23" s="229">
        <v>0</v>
      </c>
      <c r="G23" s="10"/>
      <c r="H23" s="10"/>
      <c r="I23" s="227"/>
      <c r="J23" s="8"/>
      <c r="K23" s="10"/>
      <c r="L23" s="259"/>
      <c r="M23" s="259"/>
      <c r="N23" s="259"/>
      <c r="O23" s="228"/>
      <c r="P23" s="10"/>
      <c r="Q23" s="8"/>
      <c r="R23" s="8"/>
      <c r="S23" s="8"/>
    </row>
    <row r="24" spans="1:19" ht="14.5">
      <c r="A24" s="7"/>
      <c r="B24" s="7"/>
      <c r="C24" s="7"/>
      <c r="D24" s="215">
        <v>0</v>
      </c>
      <c r="E24" s="9"/>
      <c r="F24" s="229">
        <v>0</v>
      </c>
      <c r="G24" s="10"/>
      <c r="H24" s="10"/>
      <c r="I24" s="227"/>
      <c r="J24" s="8"/>
      <c r="K24" s="10"/>
      <c r="L24" s="259"/>
      <c r="M24" s="259"/>
      <c r="N24" s="259"/>
      <c r="O24" s="228"/>
      <c r="P24" s="10"/>
      <c r="Q24" s="8"/>
      <c r="R24" s="8"/>
      <c r="S24" s="8"/>
    </row>
    <row r="25" spans="1:19" ht="14.5">
      <c r="A25" s="7"/>
      <c r="B25" s="7"/>
      <c r="C25" s="7"/>
      <c r="D25" s="215">
        <v>0</v>
      </c>
      <c r="E25" s="9"/>
      <c r="F25" s="229">
        <v>0</v>
      </c>
      <c r="G25" s="10"/>
      <c r="H25" s="10"/>
      <c r="I25" s="227"/>
      <c r="J25" s="8"/>
      <c r="K25" s="10"/>
      <c r="L25" s="259"/>
      <c r="M25" s="259"/>
      <c r="N25" s="259"/>
      <c r="O25" s="228"/>
      <c r="P25" s="10"/>
      <c r="Q25" s="8"/>
      <c r="R25" s="8"/>
      <c r="S25" s="8"/>
    </row>
    <row r="26" spans="1:19" ht="14.5">
      <c r="A26" s="7"/>
      <c r="B26" s="7"/>
      <c r="C26" s="7"/>
      <c r="D26" s="215">
        <v>0</v>
      </c>
      <c r="E26" s="9"/>
      <c r="F26" s="229">
        <v>0</v>
      </c>
      <c r="G26" s="10"/>
      <c r="H26" s="10"/>
      <c r="I26" s="227"/>
      <c r="J26" s="8"/>
      <c r="K26" s="10"/>
      <c r="L26" s="259"/>
      <c r="M26" s="259"/>
      <c r="N26" s="259"/>
      <c r="O26" s="228"/>
      <c r="P26" s="10"/>
      <c r="Q26" s="8"/>
      <c r="R26" s="8"/>
      <c r="S26" s="8"/>
    </row>
    <row r="27" spans="1:19" ht="14.5">
      <c r="A27" s="7"/>
      <c r="B27" s="7"/>
      <c r="C27" s="7"/>
      <c r="D27" s="215">
        <v>0</v>
      </c>
      <c r="E27" s="9"/>
      <c r="F27" s="229">
        <v>0</v>
      </c>
      <c r="G27" s="10"/>
      <c r="H27" s="10"/>
      <c r="I27" s="227"/>
      <c r="J27" s="8"/>
      <c r="K27" s="10"/>
      <c r="L27" s="259"/>
      <c r="M27" s="259"/>
      <c r="N27" s="259"/>
      <c r="O27" s="228"/>
      <c r="P27" s="10"/>
      <c r="Q27" s="8"/>
      <c r="R27" s="8"/>
      <c r="S27" s="8"/>
    </row>
    <row r="28" spans="1:19" ht="14.5">
      <c r="A28" s="7"/>
      <c r="B28" s="7"/>
      <c r="C28" s="7"/>
      <c r="D28" s="215">
        <v>0</v>
      </c>
      <c r="E28" s="9"/>
      <c r="F28" s="229">
        <v>0</v>
      </c>
      <c r="G28" s="10"/>
      <c r="H28" s="10"/>
      <c r="I28" s="227"/>
      <c r="J28" s="8"/>
      <c r="K28" s="10"/>
      <c r="L28" s="259"/>
      <c r="M28" s="259"/>
      <c r="N28" s="259"/>
      <c r="O28" s="228"/>
      <c r="P28" s="10"/>
      <c r="Q28" s="8"/>
      <c r="R28" s="8"/>
      <c r="S28" s="8"/>
    </row>
    <row r="29" spans="1:19" ht="14.5">
      <c r="A29" s="7"/>
      <c r="B29" s="7"/>
      <c r="C29" s="7"/>
      <c r="D29" s="215">
        <v>0</v>
      </c>
      <c r="E29" s="9"/>
      <c r="F29" s="229">
        <v>0</v>
      </c>
      <c r="G29" s="10"/>
      <c r="H29" s="10"/>
      <c r="I29" s="227"/>
      <c r="J29" s="8"/>
      <c r="K29" s="10"/>
      <c r="L29" s="259"/>
      <c r="M29" s="259"/>
      <c r="N29" s="259"/>
      <c r="O29" s="228"/>
      <c r="P29" s="10"/>
      <c r="Q29" s="8"/>
      <c r="R29" s="8"/>
      <c r="S29" s="8"/>
    </row>
    <row r="30" spans="1:19" ht="14.5">
      <c r="A30" s="7"/>
      <c r="B30" s="7"/>
      <c r="C30" s="7"/>
      <c r="D30" s="215">
        <v>0</v>
      </c>
      <c r="E30" s="9"/>
      <c r="F30" s="229">
        <v>0</v>
      </c>
      <c r="G30" s="10"/>
      <c r="H30" s="10"/>
      <c r="I30" s="227"/>
      <c r="J30" s="8"/>
      <c r="K30" s="10"/>
      <c r="L30" s="259"/>
      <c r="M30" s="259"/>
      <c r="N30" s="259"/>
      <c r="O30" s="228"/>
      <c r="P30" s="10"/>
      <c r="Q30" s="8"/>
      <c r="R30" s="8"/>
      <c r="S30" s="8"/>
    </row>
    <row r="31" spans="1:19" ht="14.5">
      <c r="A31" s="7"/>
      <c r="B31" s="7"/>
      <c r="C31" s="7"/>
      <c r="D31" s="215">
        <v>0</v>
      </c>
      <c r="E31" s="9"/>
      <c r="F31" s="229">
        <v>0</v>
      </c>
      <c r="G31" s="10"/>
      <c r="H31" s="10"/>
      <c r="I31" s="227"/>
      <c r="J31" s="8"/>
      <c r="K31" s="10"/>
      <c r="L31" s="259"/>
      <c r="M31" s="259"/>
      <c r="N31" s="259"/>
      <c r="O31" s="228"/>
      <c r="P31" s="10"/>
      <c r="Q31" s="8"/>
      <c r="R31" s="8"/>
      <c r="S31" s="8"/>
    </row>
    <row r="32" spans="1:19" ht="14.5">
      <c r="A32" s="7"/>
      <c r="B32" s="7"/>
      <c r="C32" s="7"/>
      <c r="D32" s="215">
        <v>0</v>
      </c>
      <c r="E32" s="9"/>
      <c r="F32" s="229">
        <v>0</v>
      </c>
      <c r="G32" s="10"/>
      <c r="H32" s="10"/>
      <c r="I32" s="227"/>
      <c r="J32" s="8"/>
      <c r="K32" s="10"/>
      <c r="L32" s="259"/>
      <c r="M32" s="259"/>
      <c r="N32" s="259"/>
      <c r="O32" s="228"/>
      <c r="P32" s="10"/>
      <c r="Q32" s="8"/>
      <c r="R32" s="8"/>
      <c r="S32" s="8"/>
    </row>
    <row r="33" spans="1:19" ht="14.5">
      <c r="A33" s="7"/>
      <c r="B33" s="7"/>
      <c r="C33" s="7"/>
      <c r="D33" s="215">
        <v>0</v>
      </c>
      <c r="E33" s="9"/>
      <c r="F33" s="229">
        <v>0</v>
      </c>
      <c r="G33" s="10"/>
      <c r="H33" s="10"/>
      <c r="I33" s="227"/>
      <c r="J33" s="8"/>
      <c r="K33" s="10"/>
      <c r="L33" s="259"/>
      <c r="M33" s="259"/>
      <c r="N33" s="259"/>
      <c r="O33" s="228"/>
      <c r="P33" s="10"/>
      <c r="Q33" s="8"/>
      <c r="R33" s="8"/>
      <c r="S33" s="8"/>
    </row>
    <row r="34" spans="1:19" ht="14.5">
      <c r="A34" s="7"/>
      <c r="B34" s="7"/>
      <c r="C34" s="7"/>
      <c r="D34" s="215">
        <v>0</v>
      </c>
      <c r="E34" s="9"/>
      <c r="F34" s="229">
        <v>0</v>
      </c>
      <c r="G34" s="10"/>
      <c r="H34" s="10"/>
      <c r="I34" s="227"/>
      <c r="J34" s="8"/>
      <c r="K34" s="10"/>
      <c r="L34" s="259"/>
      <c r="M34" s="259"/>
      <c r="N34" s="259"/>
      <c r="O34" s="228"/>
      <c r="P34" s="10"/>
      <c r="Q34" s="8"/>
      <c r="R34" s="8"/>
      <c r="S34" s="8"/>
    </row>
    <row r="35" spans="1:19" ht="14.5">
      <c r="A35" s="7"/>
      <c r="B35" s="7"/>
      <c r="C35" s="7"/>
      <c r="D35" s="215">
        <v>0</v>
      </c>
      <c r="E35" s="9"/>
      <c r="F35" s="229">
        <v>0</v>
      </c>
      <c r="G35" s="10"/>
      <c r="H35" s="10"/>
      <c r="I35" s="227"/>
      <c r="J35" s="8"/>
      <c r="K35" s="10"/>
      <c r="L35" s="259"/>
      <c r="M35" s="259"/>
      <c r="N35" s="259"/>
      <c r="O35" s="228"/>
      <c r="P35" s="10"/>
      <c r="Q35" s="8"/>
      <c r="R35" s="8"/>
      <c r="S35" s="8"/>
    </row>
    <row r="36" spans="1:19" ht="14.5">
      <c r="A36" s="7"/>
      <c r="B36" s="7"/>
      <c r="C36" s="7"/>
      <c r="D36" s="215">
        <v>0</v>
      </c>
      <c r="E36" s="195"/>
      <c r="F36" s="229">
        <v>0</v>
      </c>
      <c r="G36" s="196"/>
      <c r="H36" s="196"/>
      <c r="I36" s="227"/>
      <c r="J36" s="197"/>
      <c r="K36" s="196"/>
      <c r="L36" s="259"/>
      <c r="M36" s="259"/>
      <c r="N36" s="259"/>
      <c r="O36" s="228"/>
      <c r="P36" s="10"/>
      <c r="Q36" s="8"/>
      <c r="R36" s="8"/>
      <c r="S36" s="8"/>
    </row>
  </sheetData>
  <customSheetViews>
    <customSheetView guid="{94BE19D9-FC8D-41A1-8D7D-427542EADFBC}">
      <selection activeCell="B6" sqref="B6"/>
      <pageMargins left="0.7" right="0.7" top="0.75" bottom="0.75" header="0.3" footer="0.3"/>
      <pageSetup paperSize="9" orientation="portrait" verticalDpi="0" r:id="rId1"/>
    </customSheetView>
  </customSheetViews>
  <pageMargins left="0.70866141732283472" right="0.70866141732283472" top="0.74803149606299213" bottom="0.74803149606299213" header="0.31496062992125984" footer="0.31496062992125984"/>
  <pageSetup paperSize="9" scale="35" orientation="landscape" r:id="rId2"/>
  <headerFooter>
    <oddHeader>&amp;LVersion 1, 20180926
Author Terhi Uusitalo
Review Trine Pedersen&amp;CFormula&amp;RCleaning products 
Generation 6</oddHeader>
  </headerFooter>
  <colBreaks count="1" manualBreakCount="1">
    <brk id="7" max="1048575" man="1"/>
  </col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S70"/>
  <sheetViews>
    <sheetView zoomScale="87" zoomScaleNormal="87" workbookViewId="0">
      <selection activeCell="B39" sqref="B39"/>
    </sheetView>
  </sheetViews>
  <sheetFormatPr baseColWidth="10" defaultColWidth="9.1796875" defaultRowHeight="12.5"/>
  <cols>
    <col min="1" max="1" width="8.54296875" style="204" customWidth="1"/>
    <col min="2" max="2" width="36.453125" style="204" customWidth="1"/>
    <col min="3" max="3" width="25.1796875" style="204" customWidth="1"/>
    <col min="4" max="4" width="31" style="207" customWidth="1"/>
    <col min="5" max="5" width="12.453125" style="207" customWidth="1"/>
    <col min="6" max="6" width="7.81640625" style="207" customWidth="1"/>
    <col min="7" max="7" width="11.54296875" style="204" customWidth="1"/>
    <col min="8" max="8" width="18.81640625" style="204" customWidth="1"/>
    <col min="9" max="9" width="17.81640625" style="204" customWidth="1"/>
    <col min="10" max="10" width="13.54296875" style="204" customWidth="1"/>
    <col min="11" max="11" width="17.453125" style="204" customWidth="1"/>
    <col min="12" max="12" width="14.1796875" style="204" customWidth="1"/>
    <col min="13" max="13" width="11.1796875" style="204" customWidth="1"/>
    <col min="14" max="14" width="13.81640625" style="204" customWidth="1"/>
    <col min="15" max="15" width="14.453125" style="204" bestFit="1" customWidth="1"/>
    <col min="16" max="16" width="20.54296875" style="204" customWidth="1"/>
    <col min="17" max="16384" width="9.1796875" style="204"/>
  </cols>
  <sheetData>
    <row r="1" spans="1:17" ht="27.75" customHeight="1">
      <c r="A1" s="330" t="s">
        <v>365</v>
      </c>
      <c r="B1" s="330"/>
      <c r="C1" s="330"/>
      <c r="D1" s="330"/>
      <c r="E1" s="330"/>
      <c r="F1" s="330"/>
      <c r="G1" s="330"/>
      <c r="H1" s="330"/>
      <c r="I1" s="232"/>
      <c r="J1" s="232"/>
      <c r="K1" s="232"/>
      <c r="L1" s="232"/>
      <c r="M1" s="232"/>
      <c r="N1" s="233"/>
      <c r="O1" s="232"/>
      <c r="P1" s="232"/>
      <c r="Q1" s="234"/>
    </row>
    <row r="2" spans="1:17" ht="13">
      <c r="A2" s="232"/>
      <c r="B2" s="232"/>
      <c r="C2" s="232"/>
      <c r="D2" s="232"/>
      <c r="E2" s="232"/>
      <c r="F2" s="232"/>
      <c r="G2" s="232"/>
      <c r="H2" s="232"/>
      <c r="I2" s="232"/>
      <c r="J2" s="232"/>
      <c r="K2" s="232"/>
      <c r="L2" s="232"/>
      <c r="M2" s="232"/>
      <c r="N2" s="232"/>
      <c r="O2" s="232"/>
      <c r="P2" s="232"/>
      <c r="Q2" s="234"/>
    </row>
    <row r="3" spans="1:17" ht="13">
      <c r="A3" s="232"/>
      <c r="B3" s="235" t="s">
        <v>124</v>
      </c>
      <c r="C3" s="236" t="str">
        <f>IF(Formula!B1=0,"",Formula!B1)</f>
        <v/>
      </c>
      <c r="D3" s="236" t="s">
        <v>141</v>
      </c>
      <c r="E3" s="211">
        <f>Formula!B4</f>
        <v>0</v>
      </c>
      <c r="F3" s="233"/>
      <c r="G3" s="233"/>
      <c r="H3" s="234"/>
      <c r="I3" s="232"/>
      <c r="J3" s="234"/>
      <c r="K3" s="232"/>
      <c r="L3" s="238" t="s">
        <v>346</v>
      </c>
      <c r="M3" s="239" t="s">
        <v>346</v>
      </c>
      <c r="N3" s="232"/>
      <c r="O3" s="232"/>
      <c r="P3" s="232"/>
      <c r="Q3" s="234"/>
    </row>
    <row r="4" spans="1:17" ht="13">
      <c r="A4" s="232"/>
      <c r="B4" s="240" t="s">
        <v>121</v>
      </c>
      <c r="C4" s="236" t="str">
        <f>IF(Formula!B2=0,"",Formula!B2)</f>
        <v/>
      </c>
      <c r="D4" s="233"/>
      <c r="E4" s="233"/>
      <c r="F4" s="233"/>
      <c r="G4" s="233"/>
      <c r="H4" s="233"/>
      <c r="I4" s="232"/>
      <c r="J4" s="234"/>
      <c r="K4" s="232"/>
      <c r="L4" s="232"/>
      <c r="M4" s="241"/>
      <c r="N4" s="232"/>
      <c r="O4" s="232"/>
      <c r="P4" s="232"/>
      <c r="Q4" s="234"/>
    </row>
    <row r="5" spans="1:17" ht="26">
      <c r="A5" s="234" t="s">
        <v>119</v>
      </c>
      <c r="B5" s="242" t="s">
        <v>126</v>
      </c>
      <c r="C5" s="242" t="s">
        <v>136</v>
      </c>
      <c r="D5" s="243" t="s">
        <v>140</v>
      </c>
      <c r="E5" s="243" t="s">
        <v>123</v>
      </c>
      <c r="F5" s="244" t="s">
        <v>1</v>
      </c>
      <c r="G5" s="241" t="s">
        <v>128</v>
      </c>
      <c r="H5" s="245" t="s">
        <v>354</v>
      </c>
      <c r="I5" s="232" t="s">
        <v>361</v>
      </c>
      <c r="J5" s="232" t="s">
        <v>362</v>
      </c>
      <c r="K5" s="232" t="s">
        <v>120</v>
      </c>
      <c r="L5" s="232" t="s">
        <v>372</v>
      </c>
      <c r="M5" s="261" t="s">
        <v>347</v>
      </c>
      <c r="N5" s="262" t="s">
        <v>342</v>
      </c>
      <c r="O5" s="246" t="s">
        <v>344</v>
      </c>
      <c r="P5" s="247" t="s">
        <v>364</v>
      </c>
      <c r="Q5" s="234"/>
    </row>
    <row r="6" spans="1:17">
      <c r="A6" s="209" t="str">
        <f>IF(Formula!I6=0,"",Formula!I6)</f>
        <v/>
      </c>
      <c r="B6" s="210" t="str">
        <f>IF(C6="","",IF(A6="",NonDID,IFERROR(VLOOKUP(A6,'DID-list 2016'!$A$5:$K$350,2,0),Invalid)))</f>
        <v/>
      </c>
      <c r="C6" s="210" t="str">
        <f>IF(Formula!C6="","",Formula!C6)</f>
        <v/>
      </c>
      <c r="D6" s="210" t="str">
        <f>IF(Formula!E6=0,"",Formula!E6)</f>
        <v/>
      </c>
      <c r="E6" s="205" t="str">
        <f>IFERROR(VLOOKUP($A6,'DID-list 2016'!$A$7:$K$350,8,0),"")</f>
        <v/>
      </c>
      <c r="F6" s="205" t="str">
        <f>IFERROR(VLOOKUP($A6,'DID-list 2016'!$A$7:$K$350,9,0),"")</f>
        <v/>
      </c>
      <c r="G6" s="212" t="str">
        <f>IF(Formula!D6*(Formula!F6/100)=0,"",Formula!D6*(Formula!F6/100))</f>
        <v/>
      </c>
      <c r="H6" s="213" t="str">
        <f t="shared" ref="H6:H36" si="0">IF(G6="","",$G6*$E$3/100)</f>
        <v/>
      </c>
      <c r="I6" s="231" t="str">
        <f>IFERROR(IF(VLOOKUP($A6,'DID-list 2016'!$A$7:$K$350,10,0)="R",0,$H6)*OR(IF(VLOOKUP($A6,'DID-list 2016'!$A$7:$K$350,10,0)="NA",0,$H6)),$H6)</f>
        <v/>
      </c>
      <c r="J6" s="231" t="str">
        <f>IFERROR(IF(VLOOKUP($A6,'DID-list 2016'!$A$7:$K$350,11,0)="Y",0,$H6)*OR(IF(VLOOKUP($A6,'DID-list 2016'!$A$7:$K$350,11,0)="NA",0,$H6)),$H6)</f>
        <v/>
      </c>
      <c r="K6" s="214" t="str">
        <f t="shared" ref="K6:K36" si="1">IFERROR($H6*$F6*1000/$E6,"")</f>
        <v/>
      </c>
      <c r="L6" s="209" t="str">
        <f>IF(H6="","",H6*Formula!L6)</f>
        <v/>
      </c>
      <c r="M6" s="209" t="str">
        <f>IF(H6="","",H6*Formula!M6)</f>
        <v/>
      </c>
      <c r="N6" s="209" t="str">
        <f>IF(H6="","",H6*Formula!N6)</f>
        <v/>
      </c>
      <c r="O6" s="209" t="str">
        <f t="shared" ref="O6" si="2">IF(100*IF(L6="",0,L6)+10*IF(M6="",0,M6)+IF(N6="",0,N6)=0,"",(100*IF(L6="",0,L6)+10*IF(M6="",0,M6)+IF(N6="",0,N6)))</f>
        <v/>
      </c>
      <c r="P6" s="209" t="str">
        <f>IF(H6="","",H6*Formula!O6)</f>
        <v/>
      </c>
      <c r="Q6" s="203"/>
    </row>
    <row r="7" spans="1:17">
      <c r="A7" s="209" t="str">
        <f>IF(Formula!I7=0,"",Formula!I7)</f>
        <v/>
      </c>
      <c r="B7" s="210" t="str">
        <f>IF(C7="","",IF(A7="",NonDID,IFERROR(VLOOKUP(A7,'DID-list 2016'!$A$5:$K$350,2,0),Invalid)))</f>
        <v/>
      </c>
      <c r="C7" s="210" t="str">
        <f>IF(Formula!C7="","",Formula!C7)</f>
        <v/>
      </c>
      <c r="D7" s="210" t="str">
        <f>IF(Formula!E7=0,"",Formula!E7)</f>
        <v/>
      </c>
      <c r="E7" s="205" t="str">
        <f>IFERROR(VLOOKUP($A7,'DID-list 2016'!$A$7:$K$350,8,0),"")</f>
        <v/>
      </c>
      <c r="F7" s="205" t="str">
        <f>IFERROR(VLOOKUP($A7,'DID-list 2016'!$A$7:$K$350,9,0),"")</f>
        <v/>
      </c>
      <c r="G7" s="212" t="str">
        <f>IF(Formula!D7*(Formula!F7/100)=0,"",Formula!D7*(Formula!F7/100))</f>
        <v/>
      </c>
      <c r="H7" s="212" t="str">
        <f t="shared" si="0"/>
        <v/>
      </c>
      <c r="I7" s="231" t="str">
        <f>IFERROR(IF(VLOOKUP($A7,'DID-list 2016'!$A$7:$K$350,10,0)="R",0,$H7)*OR(IF(VLOOKUP($A7,'DID-list 2016'!$A$7:$K$350,10,0)="NA",0,$H7)),$H7)</f>
        <v/>
      </c>
      <c r="J7" s="231" t="str">
        <f>IFERROR(IF(VLOOKUP($A7,'DID-list 2016'!$A$7:$K$350,11,0)="Y",0,$H7)*OR(IF(VLOOKUP($A7,'DID-list 2016'!$A$7:$K$350,11,0)="NA",0,$H7)),$H7)</f>
        <v/>
      </c>
      <c r="K7" s="214" t="str">
        <f t="shared" si="1"/>
        <v/>
      </c>
      <c r="L7" s="209" t="str">
        <f>IF(H7="","",H7*Formula!L7)</f>
        <v/>
      </c>
      <c r="M7" s="209" t="str">
        <f>IF(H7="","",H7*Formula!M7)</f>
        <v/>
      </c>
      <c r="N7" s="209" t="str">
        <f>IF(H7="","",H7*Formula!N7)</f>
        <v/>
      </c>
      <c r="O7" s="209" t="str">
        <f t="shared" ref="O7:O35" si="3">IF(100*IF(L7="",0,L7)+10*IF(M7="",0,M7)+IF(N7="",0,N7)=0,"",(100*IF(L7="",0,L7)+10*IF(M7="",0,M7)+IF(N7="",0,N7)))</f>
        <v/>
      </c>
      <c r="P7" s="209" t="str">
        <f>IF(H7="","",H7*Formula!O7)</f>
        <v/>
      </c>
      <c r="Q7" s="203"/>
    </row>
    <row r="8" spans="1:17">
      <c r="A8" s="209" t="str">
        <f>IF(Formula!I8=0,"",Formula!I8)</f>
        <v/>
      </c>
      <c r="B8" s="210" t="str">
        <f>IF(C8="","",IF(A8="",NonDID,IFERROR(VLOOKUP(A8,'DID-list 2016'!$A$5:$K$350,2,0),Invalid)))</f>
        <v/>
      </c>
      <c r="C8" s="210" t="str">
        <f>IF(Formula!C8="","",Formula!C8)</f>
        <v/>
      </c>
      <c r="D8" s="210" t="str">
        <f>IF(Formula!E8=0,"",Formula!E8)</f>
        <v/>
      </c>
      <c r="E8" s="205" t="str">
        <f>IFERROR(VLOOKUP($A8,'DID-list 2016'!$A$7:$K$350,8,0),"")</f>
        <v/>
      </c>
      <c r="F8" s="206" t="str">
        <f>IFERROR(VLOOKUP($A8,'DID-list 2016'!$A$7:$K$350,9,0),"")</f>
        <v/>
      </c>
      <c r="G8" s="212" t="str">
        <f>IF(Formula!D8*(Formula!F8/100)=0,"",Formula!D8*(Formula!F8/100))</f>
        <v/>
      </c>
      <c r="H8" s="212" t="str">
        <f t="shared" si="0"/>
        <v/>
      </c>
      <c r="I8" s="231" t="str">
        <f>IFERROR(IF(VLOOKUP($A8,'DID-list 2016'!$A$7:$K$350,10,0)="R",0,$H8)*OR(IF(VLOOKUP($A8,'DID-list 2016'!$A$7:$K$350,10,0)="NA",0,$H8)),$H8)</f>
        <v/>
      </c>
      <c r="J8" s="231" t="str">
        <f>IFERROR(IF(VLOOKUP($A8,'DID-list 2016'!$A$7:$K$350,11,0)="Y",0,$H8)*OR(IF(VLOOKUP($A8,'DID-list 2016'!$A$7:$K$350,11,0)="NA",0,$H8)),$H8)</f>
        <v/>
      </c>
      <c r="K8" s="214" t="str">
        <f t="shared" si="1"/>
        <v/>
      </c>
      <c r="L8" s="209" t="str">
        <f>IF(H8="","",H8*Formula!L8)</f>
        <v/>
      </c>
      <c r="M8" s="209" t="str">
        <f>IF(H8="","",H8*Formula!M8)</f>
        <v/>
      </c>
      <c r="N8" s="209" t="str">
        <f>IF(H8="","",H8*Formula!N8)</f>
        <v/>
      </c>
      <c r="O8" s="209" t="str">
        <f t="shared" si="3"/>
        <v/>
      </c>
      <c r="P8" s="209" t="str">
        <f>IF(H8="","",H8*Formula!O8)</f>
        <v/>
      </c>
      <c r="Q8" s="203"/>
    </row>
    <row r="9" spans="1:17">
      <c r="A9" s="209" t="str">
        <f>IF(Formula!I9=0,"",Formula!I9)</f>
        <v/>
      </c>
      <c r="B9" s="210" t="str">
        <f>IF(C9="","",IF(A9="",NonDID,IFERROR(VLOOKUP(A9,'DID-list 2016'!$A$5:$K$350,2,0),Invalid)))</f>
        <v/>
      </c>
      <c r="C9" s="210" t="str">
        <f>IF(Formula!C9="","",Formula!C9)</f>
        <v/>
      </c>
      <c r="D9" s="210" t="str">
        <f>IF(Formula!E9=0,"",Formula!E9)</f>
        <v/>
      </c>
      <c r="E9" s="205" t="str">
        <f>IFERROR(VLOOKUP($A9,'DID-list 2016'!$A$7:$K$350,8,0),"")</f>
        <v/>
      </c>
      <c r="F9" s="205" t="str">
        <f>IFERROR(VLOOKUP($A9,'DID-list 2016'!$A$7:$K$350,9,0),"")</f>
        <v/>
      </c>
      <c r="G9" s="212" t="str">
        <f>IF(Formula!D9*(Formula!F9/100)=0,"",Formula!D9*(Formula!F9/100))</f>
        <v/>
      </c>
      <c r="H9" s="212" t="str">
        <f t="shared" si="0"/>
        <v/>
      </c>
      <c r="I9" s="231" t="str">
        <f>IFERROR(IF(VLOOKUP($A9,'DID-list 2016'!$A$7:$K$350,10,0)="R",0,$H9)*OR(IF(VLOOKUP($A9,'DID-list 2016'!$A$7:$K$350,10,0)="NA",0,$H9)),$H9)</f>
        <v/>
      </c>
      <c r="J9" s="231" t="str">
        <f>IFERROR(IF(VLOOKUP($A9,'DID-list 2016'!$A$7:$K$350,11,0)="Y",0,$H9)*OR(IF(VLOOKUP($A9,'DID-list 2016'!$A$7:$K$350,11,0)="NA",0,$H9)),$H9)</f>
        <v/>
      </c>
      <c r="K9" s="214" t="str">
        <f t="shared" si="1"/>
        <v/>
      </c>
      <c r="L9" s="209" t="str">
        <f>IF(H9="","",H9*Formula!L9)</f>
        <v/>
      </c>
      <c r="M9" s="209" t="str">
        <f>IF(H9="","",H9*Formula!M9)</f>
        <v/>
      </c>
      <c r="N9" s="209" t="str">
        <f>IF(H9="","",H9*Formula!N9)</f>
        <v/>
      </c>
      <c r="O9" s="209" t="str">
        <f t="shared" si="3"/>
        <v/>
      </c>
      <c r="P9" s="209" t="str">
        <f>IF(H9="","",H9*Formula!O9)</f>
        <v/>
      </c>
      <c r="Q9" s="203"/>
    </row>
    <row r="10" spans="1:17">
      <c r="A10" s="209" t="str">
        <f>IF(Formula!I10=0,"",Formula!I10)</f>
        <v/>
      </c>
      <c r="B10" s="210" t="str">
        <f>IF(C10="","",IF(A10="",NonDID,IFERROR(VLOOKUP(A10,'DID-list 2016'!$A$5:$K$350,2,0),Invalid)))</f>
        <v/>
      </c>
      <c r="C10" s="210" t="str">
        <f>IF(Formula!C10="","",Formula!C10)</f>
        <v/>
      </c>
      <c r="D10" s="210" t="str">
        <f>IF(Formula!E10=0,"",Formula!E10)</f>
        <v/>
      </c>
      <c r="E10" s="205" t="str">
        <f>IFERROR(VLOOKUP($A10,'DID-list 2016'!$A$7:$K$350,8,0),"")</f>
        <v/>
      </c>
      <c r="F10" s="205" t="str">
        <f>IFERROR(VLOOKUP($A10,'DID-list 2016'!$A$7:$K$350,9,0),"")</f>
        <v/>
      </c>
      <c r="G10" s="212" t="str">
        <f>IF(Formula!D10*(Formula!F10/100)=0,"",Formula!D10*(Formula!F10/100))</f>
        <v/>
      </c>
      <c r="H10" s="212" t="str">
        <f t="shared" si="0"/>
        <v/>
      </c>
      <c r="I10" s="231" t="str">
        <f>IFERROR(IF(VLOOKUP($A10,'DID-list 2016'!$A$7:$K$350,10,0)="R",0,$H10)*OR(IF(VLOOKUP($A10,'DID-list 2016'!$A$7:$K$350,10,0)="NA",0,$H10)),$H10)</f>
        <v/>
      </c>
      <c r="J10" s="231" t="str">
        <f>IFERROR(IF(VLOOKUP($A10,'DID-list 2016'!$A$7:$K$350,11,0)="Y",0,$H10)*OR(IF(VLOOKUP($A10,'DID-list 2016'!$A$7:$K$350,11,0)="NA",0,$H10)),$H10)</f>
        <v/>
      </c>
      <c r="K10" s="214" t="str">
        <f t="shared" si="1"/>
        <v/>
      </c>
      <c r="L10" s="209" t="str">
        <f>IF(H10="","",H10*Formula!L10)</f>
        <v/>
      </c>
      <c r="M10" s="209" t="str">
        <f>IF(H10="","",H10*Formula!M10)</f>
        <v/>
      </c>
      <c r="N10" s="209" t="str">
        <f>IF(H10="","",H10*Formula!N10)</f>
        <v/>
      </c>
      <c r="O10" s="209" t="str">
        <f t="shared" si="3"/>
        <v/>
      </c>
      <c r="P10" s="209" t="str">
        <f>IF(H10="","",H10*Formula!O10)</f>
        <v/>
      </c>
      <c r="Q10" s="203"/>
    </row>
    <row r="11" spans="1:17">
      <c r="A11" s="209" t="str">
        <f>IF(Formula!I11=0,"",Formula!I11)</f>
        <v/>
      </c>
      <c r="B11" s="210" t="str">
        <f>IF(C11="","",IF(A11="",NonDID,IFERROR(VLOOKUP(A11,'DID-list 2016'!$A$5:$K$350,2,0),Invalid)))</f>
        <v/>
      </c>
      <c r="C11" s="210" t="str">
        <f>IF(Formula!C11="","",Formula!C11)</f>
        <v/>
      </c>
      <c r="D11" s="210" t="str">
        <f>IF(Formula!E11=0,"",Formula!E11)</f>
        <v/>
      </c>
      <c r="E11" s="205" t="str">
        <f>IFERROR(VLOOKUP($A11,'DID-list 2016'!$A$7:$K$350,8,0),"")</f>
        <v/>
      </c>
      <c r="F11" s="205" t="str">
        <f>IFERROR(VLOOKUP($A11,'DID-list 2016'!$A$7:$K$350,9,0),"")</f>
        <v/>
      </c>
      <c r="G11" s="212" t="str">
        <f>IF(Formula!D11*(Formula!F11/100)=0,"",Formula!D11*(Formula!F11/100))</f>
        <v/>
      </c>
      <c r="H11" s="212" t="str">
        <f t="shared" si="0"/>
        <v/>
      </c>
      <c r="I11" s="231" t="str">
        <f>IFERROR(IF(VLOOKUP($A11,'DID-list 2016'!$A$7:$K$350,10,0)="R",0,$H11)*OR(IF(VLOOKUP($A11,'DID-list 2016'!$A$7:$K$350,10,0)="NA",0,$H11)),$H11)</f>
        <v/>
      </c>
      <c r="J11" s="231" t="str">
        <f>IFERROR(IF(VLOOKUP($A11,'DID-list 2016'!$A$7:$K$350,11,0)="Y",0,$H11)*OR(IF(VLOOKUP($A11,'DID-list 2016'!$A$7:$K$350,11,0)="NA",0,$H11)),$H11)</f>
        <v/>
      </c>
      <c r="K11" s="214" t="str">
        <f t="shared" si="1"/>
        <v/>
      </c>
      <c r="L11" s="209" t="str">
        <f>IF(H11="","",H11*Formula!L11)</f>
        <v/>
      </c>
      <c r="M11" s="209" t="str">
        <f>IF(H11="","",H11*Formula!M11)</f>
        <v/>
      </c>
      <c r="N11" s="209" t="str">
        <f>IF(H11="","",H11*Formula!N11)</f>
        <v/>
      </c>
      <c r="O11" s="209" t="str">
        <f t="shared" si="3"/>
        <v/>
      </c>
      <c r="P11" s="209" t="str">
        <f>IF(H11="","",H11*Formula!O11)</f>
        <v/>
      </c>
      <c r="Q11" s="203"/>
    </row>
    <row r="12" spans="1:17">
      <c r="A12" s="209" t="str">
        <f>IF(Formula!I12=0,"",Formula!I12)</f>
        <v/>
      </c>
      <c r="B12" s="210" t="str">
        <f>IF(C12="","",IF(A12="",NonDID,IFERROR(VLOOKUP(A12,'DID-list 2016'!$A$5:$K$350,2,0),Invalid)))</f>
        <v/>
      </c>
      <c r="C12" s="210" t="str">
        <f>IF(Formula!C12="","",Formula!C12)</f>
        <v/>
      </c>
      <c r="D12" s="210" t="str">
        <f>IF(Formula!E12=0,"",Formula!E12)</f>
        <v/>
      </c>
      <c r="E12" s="205" t="str">
        <f>IFERROR(VLOOKUP($A12,'DID-list 2016'!$A$7:$K$350,8,0),"")</f>
        <v/>
      </c>
      <c r="F12" s="205" t="str">
        <f>IFERROR(VLOOKUP($A12,'DID-list 2016'!$A$7:$K$350,9,0),"")</f>
        <v/>
      </c>
      <c r="G12" s="212" t="str">
        <f>IF(Formula!D12*(Formula!F12/100)=0,"",Formula!D12*(Formula!F12/100))</f>
        <v/>
      </c>
      <c r="H12" s="212" t="str">
        <f t="shared" si="0"/>
        <v/>
      </c>
      <c r="I12" s="231" t="str">
        <f>IFERROR(IF(VLOOKUP($A12,'DID-list 2016'!$A$7:$K$350,10,0)="R",0,$H12)*OR(IF(VLOOKUP($A12,'DID-list 2016'!$A$7:$K$350,10,0)="NA",0,$H12)),$H12)</f>
        <v/>
      </c>
      <c r="J12" s="231" t="str">
        <f>IFERROR(IF(VLOOKUP($A12,'DID-list 2016'!$A$7:$K$350,11,0)="Y",0,$H12)*OR(IF(VLOOKUP($A12,'DID-list 2016'!$A$7:$K$350,11,0)="NA",0,$H12)),$H12)</f>
        <v/>
      </c>
      <c r="K12" s="214" t="str">
        <f t="shared" si="1"/>
        <v/>
      </c>
      <c r="L12" s="209" t="str">
        <f>IF(H12="","",H12*Formula!L12)</f>
        <v/>
      </c>
      <c r="M12" s="209" t="str">
        <f>IF(H12="","",H12*Formula!M12)</f>
        <v/>
      </c>
      <c r="N12" s="209" t="str">
        <f>IF(H12="","",H12*Formula!N12)</f>
        <v/>
      </c>
      <c r="O12" s="209" t="str">
        <f t="shared" si="3"/>
        <v/>
      </c>
      <c r="P12" s="209" t="str">
        <f>IF(H12="","",H12*Formula!O12)</f>
        <v/>
      </c>
      <c r="Q12" s="203"/>
    </row>
    <row r="13" spans="1:17">
      <c r="A13" s="209" t="str">
        <f>IF(Formula!I13=0,"",Formula!I13)</f>
        <v/>
      </c>
      <c r="B13" s="210" t="str">
        <f>IF(C13="","",IF(A13="",NonDID,IFERROR(VLOOKUP(A13,'DID-list 2016'!$A$5:$K$350,2,0),Invalid)))</f>
        <v/>
      </c>
      <c r="C13" s="210" t="str">
        <f>IF(Formula!C13="","",Formula!C13)</f>
        <v/>
      </c>
      <c r="D13" s="210" t="str">
        <f>IF(Formula!E13=0,"",Formula!E13)</f>
        <v/>
      </c>
      <c r="E13" s="205" t="str">
        <f>IFERROR(VLOOKUP($A13,'DID-list 2016'!$A$7:$K$350,8,0),"")</f>
        <v/>
      </c>
      <c r="F13" s="205" t="str">
        <f>IFERROR(VLOOKUP($A13,'DID-list 2016'!$A$7:$K$350,9,0),"")</f>
        <v/>
      </c>
      <c r="G13" s="212" t="str">
        <f>IF(Formula!D13*(Formula!F13/100)=0,"",Formula!D13*(Formula!F13/100))</f>
        <v/>
      </c>
      <c r="H13" s="212" t="str">
        <f t="shared" si="0"/>
        <v/>
      </c>
      <c r="I13" s="231" t="str">
        <f>IFERROR(IF(VLOOKUP($A13,'DID-list 2016'!$A$7:$K$350,10,0)="R",0,$H13)*OR(IF(VLOOKUP($A13,'DID-list 2016'!$A$7:$K$350,10,0)="NA",0,$H13)),$H13)</f>
        <v/>
      </c>
      <c r="J13" s="231" t="str">
        <f>IFERROR(IF(VLOOKUP($A13,'DID-list 2016'!$A$7:$K$350,11,0)="Y",0,$H13)*OR(IF(VLOOKUP($A13,'DID-list 2016'!$A$7:$K$350,11,0)="NA",0,$H13)),$H13)</f>
        <v/>
      </c>
      <c r="K13" s="214" t="str">
        <f t="shared" si="1"/>
        <v/>
      </c>
      <c r="L13" s="209" t="str">
        <f>IF(H13="","",H13*Formula!L13)</f>
        <v/>
      </c>
      <c r="M13" s="209" t="str">
        <f>IF(H13="","",H13*Formula!M13)</f>
        <v/>
      </c>
      <c r="N13" s="209" t="str">
        <f>IF(H13="","",H13*Formula!N13)</f>
        <v/>
      </c>
      <c r="O13" s="209" t="str">
        <f t="shared" si="3"/>
        <v/>
      </c>
      <c r="P13" s="209" t="str">
        <f>IF(H13="","",H13*Formula!O13)</f>
        <v/>
      </c>
      <c r="Q13" s="203"/>
    </row>
    <row r="14" spans="1:17" ht="12" customHeight="1">
      <c r="A14" s="209" t="str">
        <f>IF(Formula!I14=0,"",Formula!I14)</f>
        <v/>
      </c>
      <c r="B14" s="210" t="str">
        <f>IF(C14="","",IF(A14="",NonDID,IFERROR(VLOOKUP(A14,'DID-list 2016'!$A$5:$K$350,2,0),Invalid)))</f>
        <v/>
      </c>
      <c r="C14" s="210" t="str">
        <f>IF(Formula!C14="","",Formula!C14)</f>
        <v/>
      </c>
      <c r="D14" s="210" t="str">
        <f>IF(Formula!E14=0,"",Formula!E14)</f>
        <v/>
      </c>
      <c r="E14" s="205" t="str">
        <f>IFERROR(VLOOKUP($A14,'DID-list 2016'!$A$7:$K$350,8,0),"")</f>
        <v/>
      </c>
      <c r="F14" s="205" t="str">
        <f>IFERROR(VLOOKUP($A14,'DID-list 2016'!$A$7:$K$350,9,0),"")</f>
        <v/>
      </c>
      <c r="G14" s="212" t="str">
        <f>IF(Formula!D14*(Formula!F14/100)=0,"",Formula!D14*(Formula!F14/100))</f>
        <v/>
      </c>
      <c r="H14" s="212" t="str">
        <f t="shared" si="0"/>
        <v/>
      </c>
      <c r="I14" s="231" t="str">
        <f>IFERROR(IF(VLOOKUP($A14,'DID-list 2016'!$A$7:$K$350,10,0)="R",0,$H14)*OR(IF(VLOOKUP($A14,'DID-list 2016'!$A$7:$K$350,10,0)="NA",0,$H14)),$H14)</f>
        <v/>
      </c>
      <c r="J14" s="231" t="str">
        <f>IFERROR(IF(VLOOKUP($A14,'DID-list 2016'!$A$7:$K$350,11,0)="Y",0,$H14)*OR(IF(VLOOKUP($A14,'DID-list 2016'!$A$7:$K$350,11,0)="NA",0,$H14)),$H14)</f>
        <v/>
      </c>
      <c r="K14" s="214" t="str">
        <f t="shared" si="1"/>
        <v/>
      </c>
      <c r="L14" s="209" t="str">
        <f>IF(H14="","",H14*Formula!L14)</f>
        <v/>
      </c>
      <c r="M14" s="209" t="str">
        <f>IF(H14="","",H14*Formula!M14)</f>
        <v/>
      </c>
      <c r="N14" s="209" t="str">
        <f>IF(H14="","",H14*Formula!N14)</f>
        <v/>
      </c>
      <c r="O14" s="209" t="str">
        <f t="shared" si="3"/>
        <v/>
      </c>
      <c r="P14" s="209" t="str">
        <f>IF(H14="","",H14*Formula!O14)</f>
        <v/>
      </c>
      <c r="Q14" s="203"/>
    </row>
    <row r="15" spans="1:17">
      <c r="A15" s="209" t="str">
        <f>IF(Formula!I15=0,"",Formula!I15)</f>
        <v/>
      </c>
      <c r="B15" s="210" t="str">
        <f>IF(C15="","",IF(A15="",NonDID,IFERROR(VLOOKUP(A15,'DID-list 2016'!$A$5:$K$350,2,0),Invalid)))</f>
        <v/>
      </c>
      <c r="C15" s="210" t="str">
        <f>IF(Formula!C15="","",Formula!C15)</f>
        <v/>
      </c>
      <c r="D15" s="210" t="str">
        <f>IF(Formula!E15=0,"",Formula!E15)</f>
        <v/>
      </c>
      <c r="E15" s="205" t="str">
        <f>IFERROR(VLOOKUP($A15,'DID-list 2016'!$A$7:$K$350,8,0),"")</f>
        <v/>
      </c>
      <c r="F15" s="205" t="str">
        <f>IFERROR(VLOOKUP($A15,'DID-list 2016'!$A$7:$K$350,9,0),"")</f>
        <v/>
      </c>
      <c r="G15" s="212" t="str">
        <f>IF(Formula!D15*(Formula!F15/100)=0,"",Formula!D15*(Formula!F15/100))</f>
        <v/>
      </c>
      <c r="H15" s="212" t="str">
        <f t="shared" si="0"/>
        <v/>
      </c>
      <c r="I15" s="231" t="str">
        <f>IFERROR(IF(VLOOKUP($A15,'DID-list 2016'!$A$7:$K$350,10,0)="R",0,$H15)*OR(IF(VLOOKUP($A15,'DID-list 2016'!$A$7:$K$350,10,0)="NA",0,$H15)),$H15)</f>
        <v/>
      </c>
      <c r="J15" s="231" t="str">
        <f>IFERROR(IF(VLOOKUP($A15,'DID-list 2016'!$A$7:$K$350,11,0)="Y",0,$H15)*OR(IF(VLOOKUP($A15,'DID-list 2016'!$A$7:$K$350,11,0)="NA",0,$H15)),$H15)</f>
        <v/>
      </c>
      <c r="K15" s="214" t="str">
        <f t="shared" si="1"/>
        <v/>
      </c>
      <c r="L15" s="209" t="str">
        <f>IF(H15="","",H15*Formula!L15)</f>
        <v/>
      </c>
      <c r="M15" s="209" t="str">
        <f>IF(H15="","",H15*Formula!M15)</f>
        <v/>
      </c>
      <c r="N15" s="209" t="str">
        <f>IF(H15="","",H15*Formula!N15)</f>
        <v/>
      </c>
      <c r="O15" s="209" t="str">
        <f t="shared" si="3"/>
        <v/>
      </c>
      <c r="P15" s="209" t="str">
        <f>IF(H15="","",H15*Formula!O15)</f>
        <v/>
      </c>
      <c r="Q15" s="203"/>
    </row>
    <row r="16" spans="1:17">
      <c r="A16" s="209" t="str">
        <f>IF(Formula!I16=0,"",Formula!I16)</f>
        <v/>
      </c>
      <c r="B16" s="210" t="str">
        <f>IF(C16="","",IF(A16="",NonDID,IFERROR(VLOOKUP(A16,'DID-list 2016'!$A$5:$K$350,2,0),Invalid)))</f>
        <v/>
      </c>
      <c r="C16" s="210" t="str">
        <f>IF(Formula!C16="","",Formula!C16)</f>
        <v/>
      </c>
      <c r="D16" s="210" t="str">
        <f>IF(Formula!E16=0,"",Formula!E16)</f>
        <v/>
      </c>
      <c r="E16" s="205" t="str">
        <f>IFERROR(VLOOKUP($A16,'DID-list 2016'!$A$7:$K$350,8,0),"")</f>
        <v/>
      </c>
      <c r="F16" s="205" t="str">
        <f>IFERROR(VLOOKUP($A16,'DID-list 2016'!$A$7:$K$350,9,0),"")</f>
        <v/>
      </c>
      <c r="G16" s="212" t="str">
        <f>IF(Formula!D16*(Formula!F16/100)=0,"",Formula!D16*(Formula!F16/100))</f>
        <v/>
      </c>
      <c r="H16" s="212" t="str">
        <f t="shared" si="0"/>
        <v/>
      </c>
      <c r="I16" s="231" t="str">
        <f>IFERROR(IF(VLOOKUP($A16,'DID-list 2016'!$A$7:$K$350,10,0)="R",0,$H16)*OR(IF(VLOOKUP($A16,'DID-list 2016'!$A$7:$K$350,10,0)="NA",0,$H16)),$H16)</f>
        <v/>
      </c>
      <c r="J16" s="231" t="str">
        <f>IFERROR(IF(VLOOKUP($A16,'DID-list 2016'!$A$7:$K$350,11,0)="Y",0,$H16)*OR(IF(VLOOKUP($A16,'DID-list 2016'!$A$7:$K$350,11,0)="NA",0,$H16)),$H16)</f>
        <v/>
      </c>
      <c r="K16" s="214" t="str">
        <f t="shared" si="1"/>
        <v/>
      </c>
      <c r="L16" s="209" t="str">
        <f>IF(H16="","",H16*Formula!L16)</f>
        <v/>
      </c>
      <c r="M16" s="209" t="str">
        <f>IF(H16="","",H16*Formula!M16)</f>
        <v/>
      </c>
      <c r="N16" s="209" t="str">
        <f>IF(H16="","",H16*Formula!N16)</f>
        <v/>
      </c>
      <c r="O16" s="209" t="str">
        <f t="shared" si="3"/>
        <v/>
      </c>
      <c r="P16" s="209" t="str">
        <f>IF(H16="","",H16*Formula!O16)</f>
        <v/>
      </c>
      <c r="Q16" s="203"/>
    </row>
    <row r="17" spans="1:17">
      <c r="A17" s="209" t="str">
        <f>IF(Formula!I17=0,"",Formula!I17)</f>
        <v/>
      </c>
      <c r="B17" s="210" t="str">
        <f>IF(C17="","",IF(A17="",NonDID,IFERROR(VLOOKUP(A17,'DID-list 2016'!$A$5:$K$350,2,0),Invalid)))</f>
        <v/>
      </c>
      <c r="C17" s="210" t="str">
        <f>IF(Formula!C17="","",Formula!C17)</f>
        <v/>
      </c>
      <c r="D17" s="210" t="str">
        <f>IF(Formula!E17=0,"",Formula!E17)</f>
        <v/>
      </c>
      <c r="E17" s="205" t="str">
        <f>IFERROR(VLOOKUP($A17,'DID-list 2016'!$A$7:$K$350,8,0),"")</f>
        <v/>
      </c>
      <c r="F17" s="205" t="str">
        <f>IFERROR(VLOOKUP($A17,'DID-list 2016'!$A$7:$K$350,9,0),"")</f>
        <v/>
      </c>
      <c r="G17" s="212" t="str">
        <f>IF(Formula!D17*(Formula!F17/100)=0,"",Formula!D17*(Formula!F17/100))</f>
        <v/>
      </c>
      <c r="H17" s="212" t="str">
        <f t="shared" si="0"/>
        <v/>
      </c>
      <c r="I17" s="231" t="str">
        <f>IFERROR(IF(VLOOKUP($A17,'DID-list 2016'!$A$7:$K$350,10,0)="R",0,$H17)*OR(IF(VLOOKUP($A17,'DID-list 2016'!$A$7:$K$350,10,0)="NA",0,$H17)),$H17)</f>
        <v/>
      </c>
      <c r="J17" s="231" t="str">
        <f>IFERROR(IF(VLOOKUP($A17,'DID-list 2016'!$A$7:$K$350,11,0)="Y",0,$H17)*OR(IF(VLOOKUP($A17,'DID-list 2016'!$A$7:$K$350,11,0)="NA",0,$H17)),$H17)</f>
        <v/>
      </c>
      <c r="K17" s="214" t="str">
        <f t="shared" si="1"/>
        <v/>
      </c>
      <c r="L17" s="209" t="str">
        <f>IF(H17="","",H17*Formula!L17)</f>
        <v/>
      </c>
      <c r="M17" s="209" t="str">
        <f>IF(H17="","",H17*Formula!M17)</f>
        <v/>
      </c>
      <c r="N17" s="209" t="str">
        <f>IF(H17="","",H17*Formula!N17)</f>
        <v/>
      </c>
      <c r="O17" s="209" t="str">
        <f t="shared" si="3"/>
        <v/>
      </c>
      <c r="P17" s="209" t="str">
        <f>IF(H17="","",H17*Formula!O17)</f>
        <v/>
      </c>
      <c r="Q17" s="203"/>
    </row>
    <row r="18" spans="1:17">
      <c r="A18" s="209" t="str">
        <f>IF(Formula!I18=0,"",Formula!I18)</f>
        <v/>
      </c>
      <c r="B18" s="210" t="str">
        <f>IF(C18="","",IF(A18="",NonDID,IFERROR(VLOOKUP(A18,'DID-list 2016'!$A$5:$K$350,2,0),Invalid)))</f>
        <v/>
      </c>
      <c r="C18" s="210" t="str">
        <f>IF(Formula!C18="","",Formula!C18)</f>
        <v/>
      </c>
      <c r="D18" s="210" t="str">
        <f>IF(Formula!E18=0,"",Formula!E18)</f>
        <v/>
      </c>
      <c r="E18" s="205" t="str">
        <f>IFERROR(VLOOKUP($A18,'DID-list 2016'!$A$7:$K$350,8,0),"")</f>
        <v/>
      </c>
      <c r="F18" s="205" t="str">
        <f>IFERROR(VLOOKUP($A18,'DID-list 2016'!$A$7:$K$350,9,0),"")</f>
        <v/>
      </c>
      <c r="G18" s="212" t="str">
        <f>IF(Formula!D18*(Formula!F18/100)=0,"",Formula!D18*(Formula!F18/100))</f>
        <v/>
      </c>
      <c r="H18" s="212" t="str">
        <f t="shared" si="0"/>
        <v/>
      </c>
      <c r="I18" s="231" t="str">
        <f>IFERROR(IF(VLOOKUP($A18,'DID-list 2016'!$A$7:$K$350,10,0)="R",0,$H18)*OR(IF(VLOOKUP($A18,'DID-list 2016'!$A$7:$K$350,10,0)="NA",0,$H18)),$H18)</f>
        <v/>
      </c>
      <c r="J18" s="231" t="str">
        <f>IFERROR(IF(VLOOKUP($A18,'DID-list 2016'!$A$7:$K$350,11,0)="Y",0,$H18)*OR(IF(VLOOKUP($A18,'DID-list 2016'!$A$7:$K$350,11,0)="NA",0,$H18)),$H18)</f>
        <v/>
      </c>
      <c r="K18" s="214" t="str">
        <f t="shared" si="1"/>
        <v/>
      </c>
      <c r="L18" s="209" t="str">
        <f>IF(H18="","",H18*Formula!L18)</f>
        <v/>
      </c>
      <c r="M18" s="209" t="str">
        <f>IF(H18="","",H18*Formula!M18)</f>
        <v/>
      </c>
      <c r="N18" s="209" t="str">
        <f>IF(H18="","",H18*Formula!N18)</f>
        <v/>
      </c>
      <c r="O18" s="209" t="str">
        <f t="shared" si="3"/>
        <v/>
      </c>
      <c r="P18" s="209" t="str">
        <f>IF(H18="","",H18*Formula!O18)</f>
        <v/>
      </c>
      <c r="Q18" s="203"/>
    </row>
    <row r="19" spans="1:17">
      <c r="A19" s="209" t="str">
        <f>IF(Formula!I19=0,"",Formula!I19)</f>
        <v/>
      </c>
      <c r="B19" s="210" t="str">
        <f>IF(C19="","",IF(A19="",NonDID,IFERROR(VLOOKUP(A19,'DID-list 2016'!$A$5:$K$350,2,0),Invalid)))</f>
        <v/>
      </c>
      <c r="C19" s="210" t="str">
        <f>IF(Formula!C19="","",Formula!C19)</f>
        <v/>
      </c>
      <c r="D19" s="210" t="str">
        <f>IF(Formula!E19=0,"",Formula!E19)</f>
        <v/>
      </c>
      <c r="E19" s="205" t="str">
        <f>IFERROR(VLOOKUP($A19,'DID-list 2016'!$A$7:$K$350,8,0),"")</f>
        <v/>
      </c>
      <c r="F19" s="205" t="str">
        <f>IFERROR(VLOOKUP($A19,'DID-list 2016'!$A$7:$K$350,9,0),"")</f>
        <v/>
      </c>
      <c r="G19" s="212" t="str">
        <f>IF(Formula!D19*(Formula!F19/100)=0,"",Formula!D19*(Formula!F19/100))</f>
        <v/>
      </c>
      <c r="H19" s="212" t="str">
        <f t="shared" si="0"/>
        <v/>
      </c>
      <c r="I19" s="231" t="str">
        <f>IFERROR(IF(VLOOKUP($A19,'DID-list 2016'!$A$7:$K$350,10,0)="R",0,$H19)*OR(IF(VLOOKUP($A19,'DID-list 2016'!$A$7:$K$350,10,0)="NA",0,$H19)),$H19)</f>
        <v/>
      </c>
      <c r="J19" s="231" t="str">
        <f>IFERROR(IF(VLOOKUP($A19,'DID-list 2016'!$A$7:$K$350,11,0)="Y",0,$H19)*OR(IF(VLOOKUP($A19,'DID-list 2016'!$A$7:$K$350,11,0)="NA",0,$H19)),$H19)</f>
        <v/>
      </c>
      <c r="K19" s="214" t="str">
        <f t="shared" si="1"/>
        <v/>
      </c>
      <c r="L19" s="209" t="str">
        <f>IF(H19="","",H19*Formula!L19)</f>
        <v/>
      </c>
      <c r="M19" s="209" t="str">
        <f>IF(H19="","",H19*Formula!M19)</f>
        <v/>
      </c>
      <c r="N19" s="209" t="str">
        <f>IF(H19="","",H19*Formula!N19)</f>
        <v/>
      </c>
      <c r="O19" s="209" t="str">
        <f t="shared" si="3"/>
        <v/>
      </c>
      <c r="P19" s="209" t="str">
        <f>IF(H19="","",H19*Formula!O19)</f>
        <v/>
      </c>
      <c r="Q19" s="203"/>
    </row>
    <row r="20" spans="1:17">
      <c r="A20" s="209" t="str">
        <f>IF(Formula!I20=0,"",Formula!I20)</f>
        <v/>
      </c>
      <c r="B20" s="210" t="str">
        <f>IF(C20="","",IF(A20="",NonDID,IFERROR(VLOOKUP(A20,'DID-list 2016'!$A$5:$K$350,2,0),Invalid)))</f>
        <v/>
      </c>
      <c r="C20" s="210" t="str">
        <f>IF(Formula!C20="","",Formula!C20)</f>
        <v/>
      </c>
      <c r="D20" s="210" t="str">
        <f>IF(Formula!E20=0,"",Formula!E20)</f>
        <v/>
      </c>
      <c r="E20" s="205" t="str">
        <f>IFERROR(VLOOKUP($A20,'DID-list 2016'!$A$7:$K$350,8,0),"")</f>
        <v/>
      </c>
      <c r="F20" s="205" t="str">
        <f>IFERROR(VLOOKUP($A20,'DID-list 2016'!$A$7:$K$350,9,0),"")</f>
        <v/>
      </c>
      <c r="G20" s="212" t="str">
        <f>IF(Formula!D20*(Formula!F20/100)=0,"",Formula!D20*(Formula!F20/100))</f>
        <v/>
      </c>
      <c r="H20" s="212" t="str">
        <f t="shared" si="0"/>
        <v/>
      </c>
      <c r="I20" s="231" t="str">
        <f>IFERROR(IF(VLOOKUP($A20,'DID-list 2016'!$A$7:$K$350,10,0)="R",0,$H20)*OR(IF(VLOOKUP($A20,'DID-list 2016'!$A$7:$K$350,10,0)="NA",0,$H20)),$H20)</f>
        <v/>
      </c>
      <c r="J20" s="231" t="str">
        <f>IFERROR(IF(VLOOKUP($A20,'DID-list 2016'!$A$7:$K$350,11,0)="Y",0,$H20)*OR(IF(VLOOKUP($A20,'DID-list 2016'!$A$7:$K$350,11,0)="NA",0,$H20)),$H20)</f>
        <v/>
      </c>
      <c r="K20" s="214" t="str">
        <f t="shared" si="1"/>
        <v/>
      </c>
      <c r="L20" s="209" t="str">
        <f>IF(H20="","",H20*Formula!L20)</f>
        <v/>
      </c>
      <c r="M20" s="209" t="str">
        <f>IF(H20="","",H20*Formula!M20)</f>
        <v/>
      </c>
      <c r="N20" s="209" t="str">
        <f>IF(H20="","",H20*Formula!N20)</f>
        <v/>
      </c>
      <c r="O20" s="209" t="str">
        <f t="shared" si="3"/>
        <v/>
      </c>
      <c r="P20" s="209" t="str">
        <f>IF(H20="","",H20*Formula!O20)</f>
        <v/>
      </c>
      <c r="Q20" s="203"/>
    </row>
    <row r="21" spans="1:17">
      <c r="A21" s="209" t="str">
        <f>IF(Formula!I21=0,"",Formula!I21)</f>
        <v/>
      </c>
      <c r="B21" s="210" t="str">
        <f>IF(C21="","",IF(A21="",NonDID,IFERROR(VLOOKUP(A21,'DID-list 2016'!$A$5:$K$350,2,0),Invalid)))</f>
        <v/>
      </c>
      <c r="C21" s="210" t="str">
        <f>IF(Formula!C21="","",Formula!C21)</f>
        <v/>
      </c>
      <c r="D21" s="210" t="str">
        <f>IF(Formula!E21=0,"",Formula!E21)</f>
        <v/>
      </c>
      <c r="E21" s="205" t="str">
        <f>IFERROR(VLOOKUP($A21,'DID-list 2016'!$A$7:$K$350,8,0),"")</f>
        <v/>
      </c>
      <c r="F21" s="205" t="str">
        <f>IFERROR(VLOOKUP($A21,'DID-list 2016'!$A$7:$K$350,9,0),"")</f>
        <v/>
      </c>
      <c r="G21" s="212" t="str">
        <f>IF(Formula!D21*(Formula!F21/100)=0,"",Formula!D21*(Formula!F21/100))</f>
        <v/>
      </c>
      <c r="H21" s="212" t="str">
        <f t="shared" si="0"/>
        <v/>
      </c>
      <c r="I21" s="231" t="str">
        <f>IFERROR(IF(VLOOKUP($A21,'DID-list 2016'!$A$7:$K$350,10,0)="R",0,$H21)*OR(IF(VLOOKUP($A21,'DID-list 2016'!$A$7:$K$350,10,0)="NA",0,$H21)),$H21)</f>
        <v/>
      </c>
      <c r="J21" s="231" t="str">
        <f>IFERROR(IF(VLOOKUP($A21,'DID-list 2016'!$A$7:$K$350,11,0)="Y",0,$H21)*OR(IF(VLOOKUP($A21,'DID-list 2016'!$A$7:$K$350,11,0)="NA",0,$H21)),$H21)</f>
        <v/>
      </c>
      <c r="K21" s="214" t="str">
        <f t="shared" si="1"/>
        <v/>
      </c>
      <c r="L21" s="209" t="str">
        <f>IF(H21="","",H21*Formula!L21)</f>
        <v/>
      </c>
      <c r="M21" s="209" t="str">
        <f>IF(H21="","",H21*Formula!M21)</f>
        <v/>
      </c>
      <c r="N21" s="209" t="str">
        <f>IF(H21="","",H21*Formula!N21)</f>
        <v/>
      </c>
      <c r="O21" s="209" t="str">
        <f t="shared" si="3"/>
        <v/>
      </c>
      <c r="P21" s="209" t="str">
        <f>IF(H21="","",H21*Formula!O21)</f>
        <v/>
      </c>
      <c r="Q21" s="203"/>
    </row>
    <row r="22" spans="1:17">
      <c r="A22" s="209" t="str">
        <f>IF(Formula!I22=0,"",Formula!I22)</f>
        <v/>
      </c>
      <c r="B22" s="210" t="str">
        <f>IF(C22="","",IF(A22="",NonDID,IFERROR(VLOOKUP(A22,'DID-list 2016'!$A$5:$K$350,2,0),Invalid)))</f>
        <v/>
      </c>
      <c r="C22" s="210" t="str">
        <f>IF(Formula!C22="","",Formula!C22)</f>
        <v/>
      </c>
      <c r="D22" s="210" t="str">
        <f>IF(Formula!E22=0,"",Formula!E22)</f>
        <v/>
      </c>
      <c r="E22" s="205" t="str">
        <f>IFERROR(VLOOKUP($A22,'DID-list 2016'!$A$7:$K$350,8,0),"")</f>
        <v/>
      </c>
      <c r="F22" s="205" t="str">
        <f>IFERROR(VLOOKUP($A22,'DID-list 2016'!$A$7:$K$350,9,0),"")</f>
        <v/>
      </c>
      <c r="G22" s="212" t="str">
        <f>IF(Formula!D22*(Formula!F22/100)=0,"",Formula!D22*(Formula!F22/100))</f>
        <v/>
      </c>
      <c r="H22" s="212" t="str">
        <f t="shared" si="0"/>
        <v/>
      </c>
      <c r="I22" s="231" t="str">
        <f>IFERROR(IF(VLOOKUP($A22,'DID-list 2016'!$A$7:$K$350,10,0)="R",0,$H22)*OR(IF(VLOOKUP($A22,'DID-list 2016'!$A$7:$K$350,10,0)="NA",0,$H22)),$H22)</f>
        <v/>
      </c>
      <c r="J22" s="231" t="str">
        <f>IFERROR(IF(VLOOKUP($A22,'DID-list 2016'!$A$7:$K$350,11,0)="Y",0,$H22)*OR(IF(VLOOKUP($A22,'DID-list 2016'!$A$7:$K$350,11,0)="NA",0,$H22)),$H22)</f>
        <v/>
      </c>
      <c r="K22" s="214" t="str">
        <f t="shared" si="1"/>
        <v/>
      </c>
      <c r="L22" s="209" t="str">
        <f>IF(H22="","",H22*Formula!L22)</f>
        <v/>
      </c>
      <c r="M22" s="209" t="str">
        <f>IF(H22="","",H22*Formula!M22)</f>
        <v/>
      </c>
      <c r="N22" s="209" t="str">
        <f>IF(H22="","",H22*Formula!N22)</f>
        <v/>
      </c>
      <c r="O22" s="209" t="str">
        <f t="shared" si="3"/>
        <v/>
      </c>
      <c r="P22" s="209" t="str">
        <f>IF(H22="","",H22*Formula!O22)</f>
        <v/>
      </c>
      <c r="Q22" s="203"/>
    </row>
    <row r="23" spans="1:17">
      <c r="A23" s="209" t="str">
        <f>IF(Formula!I23=0,"",Formula!I23)</f>
        <v/>
      </c>
      <c r="B23" s="210" t="str">
        <f>IF(C23="","",IF(A23="",NonDID,IFERROR(VLOOKUP(A23,'DID-list 2016'!$A$5:$K$350,2,0),Invalid)))</f>
        <v/>
      </c>
      <c r="C23" s="210" t="str">
        <f>IF(Formula!C23="","",Formula!C23)</f>
        <v/>
      </c>
      <c r="D23" s="210" t="str">
        <f>IF(Formula!E23=0,"",Formula!E23)</f>
        <v/>
      </c>
      <c r="E23" s="205" t="str">
        <f>IFERROR(VLOOKUP($A23,'DID-list 2016'!$A$7:$K$350,8,0),"")</f>
        <v/>
      </c>
      <c r="F23" s="205" t="str">
        <f>IFERROR(VLOOKUP($A23,'DID-list 2016'!$A$7:$K$350,9,0),"")</f>
        <v/>
      </c>
      <c r="G23" s="212" t="str">
        <f>IF(Formula!D23*(Formula!F23/100)=0,"",Formula!D23*(Formula!F23/100))</f>
        <v/>
      </c>
      <c r="H23" s="212" t="str">
        <f t="shared" si="0"/>
        <v/>
      </c>
      <c r="I23" s="231" t="str">
        <f>IFERROR(IF(VLOOKUP($A23,'DID-list 2016'!$A$7:$K$350,10,0)="R",0,$H23)*OR(IF(VLOOKUP($A23,'DID-list 2016'!$A$7:$K$350,10,0)="NA",0,$H23)),$H23)</f>
        <v/>
      </c>
      <c r="J23" s="231" t="str">
        <f>IFERROR(IF(VLOOKUP($A23,'DID-list 2016'!$A$7:$K$350,11,0)="Y",0,$H23)*OR(IF(VLOOKUP($A23,'DID-list 2016'!$A$7:$K$350,11,0)="NA",0,$H23)),$H23)</f>
        <v/>
      </c>
      <c r="K23" s="214" t="str">
        <f t="shared" si="1"/>
        <v/>
      </c>
      <c r="L23" s="209" t="str">
        <f>IF(H23="","",H23*Formula!L23)</f>
        <v/>
      </c>
      <c r="M23" s="209" t="str">
        <f>IF(H23="","",H23*Formula!M23)</f>
        <v/>
      </c>
      <c r="N23" s="209" t="str">
        <f>IF(H23="","",H23*Formula!N23)</f>
        <v/>
      </c>
      <c r="O23" s="209" t="str">
        <f t="shared" si="3"/>
        <v/>
      </c>
      <c r="P23" s="209" t="str">
        <f>IF(H23="","",H23*Formula!O23)</f>
        <v/>
      </c>
      <c r="Q23" s="203"/>
    </row>
    <row r="24" spans="1:17">
      <c r="A24" s="209" t="str">
        <f>IF(Formula!I24=0,"",Formula!I24)</f>
        <v/>
      </c>
      <c r="B24" s="210" t="str">
        <f>IF(C24="","",IF(A24="",NonDID,IFERROR(VLOOKUP(A24,'DID-list 2016'!$A$5:$K$350,2,0),Invalid)))</f>
        <v/>
      </c>
      <c r="C24" s="210" t="str">
        <f>IF(Formula!C24="","",Formula!C24)</f>
        <v/>
      </c>
      <c r="D24" s="210" t="str">
        <f>IF(Formula!E24=0,"",Formula!E24)</f>
        <v/>
      </c>
      <c r="E24" s="205" t="str">
        <f>IFERROR(VLOOKUP($A24,'DID-list 2016'!$A$7:$K$350,8,0),"")</f>
        <v/>
      </c>
      <c r="F24" s="205" t="str">
        <f>IFERROR(VLOOKUP($A24,'DID-list 2016'!$A$7:$K$350,9,0),"")</f>
        <v/>
      </c>
      <c r="G24" s="212" t="str">
        <f>IF(Formula!D24*(Formula!F24/100)=0,"",Formula!D24*(Formula!F24/100))</f>
        <v/>
      </c>
      <c r="H24" s="212" t="str">
        <f t="shared" si="0"/>
        <v/>
      </c>
      <c r="I24" s="231" t="str">
        <f>IFERROR(IF(VLOOKUP($A24,'DID-list 2016'!$A$7:$K$350,10,0)="R",0,$H24)*OR(IF(VLOOKUP($A24,'DID-list 2016'!$A$7:$K$350,10,0)="NA",0,$H24)),$H24)</f>
        <v/>
      </c>
      <c r="J24" s="231" t="str">
        <f>IFERROR(IF(VLOOKUP($A24,'DID-list 2016'!$A$7:$K$350,11,0)="Y",0,$H24)*OR(IF(VLOOKUP($A24,'DID-list 2016'!$A$7:$K$350,11,0)="NA",0,$H24)),$H24)</f>
        <v/>
      </c>
      <c r="K24" s="214" t="str">
        <f t="shared" si="1"/>
        <v/>
      </c>
      <c r="L24" s="209" t="str">
        <f>IF(H24="","",H24*Formula!L24)</f>
        <v/>
      </c>
      <c r="M24" s="209" t="str">
        <f>IF(H24="","",H24*Formula!M24)</f>
        <v/>
      </c>
      <c r="N24" s="209" t="str">
        <f>IF(H24="","",H24*Formula!N24)</f>
        <v/>
      </c>
      <c r="O24" s="209" t="str">
        <f t="shared" si="3"/>
        <v/>
      </c>
      <c r="P24" s="209" t="str">
        <f>IF(H24="","",H24*Formula!O24)</f>
        <v/>
      </c>
      <c r="Q24" s="203"/>
    </row>
    <row r="25" spans="1:17">
      <c r="A25" s="209" t="str">
        <f>IF(Formula!I25=0,"",Formula!I25)</f>
        <v/>
      </c>
      <c r="B25" s="210" t="str">
        <f>IF(C25="","",IF(A25="",NonDID,IFERROR(VLOOKUP(A25,'DID-list 2016'!$A$5:$K$350,2,0),Invalid)))</f>
        <v/>
      </c>
      <c r="C25" s="210" t="str">
        <f>IF(Formula!C25="","",Formula!C25)</f>
        <v/>
      </c>
      <c r="D25" s="210" t="str">
        <f>IF(Formula!E25=0,"",Formula!E25)</f>
        <v/>
      </c>
      <c r="E25" s="205" t="str">
        <f>IFERROR(VLOOKUP($A25,'DID-list 2016'!$A$7:$K$350,8,0),"")</f>
        <v/>
      </c>
      <c r="F25" s="205" t="str">
        <f>IFERROR(VLOOKUP($A25,'DID-list 2016'!$A$7:$K$350,9,0),"")</f>
        <v/>
      </c>
      <c r="G25" s="212" t="str">
        <f>IF(Formula!D25*(Formula!F25/100)=0,"",Formula!D25*(Formula!F25/100))</f>
        <v/>
      </c>
      <c r="H25" s="212" t="str">
        <f t="shared" si="0"/>
        <v/>
      </c>
      <c r="I25" s="231" t="str">
        <f>IFERROR(IF(VLOOKUP($A25,'DID-list 2016'!$A$7:$K$350,10,0)="R",0,$H25)*OR(IF(VLOOKUP($A25,'DID-list 2016'!$A$7:$K$350,10,0)="NA",0,$H25)),$H25)</f>
        <v/>
      </c>
      <c r="J25" s="231" t="str">
        <f>IFERROR(IF(VLOOKUP($A25,'DID-list 2016'!$A$7:$K$350,11,0)="Y",0,$H25)*OR(IF(VLOOKUP($A25,'DID-list 2016'!$A$7:$K$350,11,0)="NA",0,$H25)),$H25)</f>
        <v/>
      </c>
      <c r="K25" s="214" t="str">
        <f t="shared" si="1"/>
        <v/>
      </c>
      <c r="L25" s="209" t="str">
        <f>IF(H25="","",H25*Formula!L25)</f>
        <v/>
      </c>
      <c r="M25" s="209" t="str">
        <f>IF(H25="","",H25*Formula!M25)</f>
        <v/>
      </c>
      <c r="N25" s="209" t="str">
        <f>IF(H25="","",H25*Formula!N25)</f>
        <v/>
      </c>
      <c r="O25" s="209" t="str">
        <f t="shared" si="3"/>
        <v/>
      </c>
      <c r="P25" s="209" t="str">
        <f>IF(H25="","",H25*Formula!O25)</f>
        <v/>
      </c>
      <c r="Q25" s="203"/>
    </row>
    <row r="26" spans="1:17">
      <c r="A26" s="209" t="str">
        <f>IF(Formula!I26=0,"",Formula!I26)</f>
        <v/>
      </c>
      <c r="B26" s="210" t="str">
        <f>IF(C26="","",IF(A26="",NonDID,IFERROR(VLOOKUP(A26,'DID-list 2016'!$A$5:$K$350,2,0),Invalid)))</f>
        <v/>
      </c>
      <c r="C26" s="210" t="str">
        <f>IF(Formula!C26="","",Formula!C26)</f>
        <v/>
      </c>
      <c r="D26" s="210" t="str">
        <f>IF(Formula!E26=0,"",Formula!E26)</f>
        <v/>
      </c>
      <c r="E26" s="205" t="str">
        <f>IFERROR(VLOOKUP($A26,'DID-list 2016'!$A$7:$K$350,8,0),"")</f>
        <v/>
      </c>
      <c r="F26" s="205" t="str">
        <f>IFERROR(VLOOKUP($A26,'DID-list 2016'!$A$7:$K$350,9,0),"")</f>
        <v/>
      </c>
      <c r="G26" s="212" t="str">
        <f>IF(Formula!D26*(Formula!F26/100)=0,"",Formula!D26*(Formula!F26/100))</f>
        <v/>
      </c>
      <c r="H26" s="212" t="str">
        <f t="shared" si="0"/>
        <v/>
      </c>
      <c r="I26" s="231" t="str">
        <f>IFERROR(IF(VLOOKUP($A26,'DID-list 2016'!$A$7:$K$350,10,0)="R",0,$H26)*OR(IF(VLOOKUP($A26,'DID-list 2016'!$A$7:$K$350,10,0)="NA",0,$H26)),$H26)</f>
        <v/>
      </c>
      <c r="J26" s="231" t="str">
        <f>IFERROR(IF(VLOOKUP($A26,'DID-list 2016'!$A$7:$K$350,11,0)="Y",0,$H26)*OR(IF(VLOOKUP($A26,'DID-list 2016'!$A$7:$K$350,11,0)="NA",0,$H26)),$H26)</f>
        <v/>
      </c>
      <c r="K26" s="214" t="str">
        <f t="shared" si="1"/>
        <v/>
      </c>
      <c r="L26" s="209" t="str">
        <f>IF(H26="","",H26*Formula!L26)</f>
        <v/>
      </c>
      <c r="M26" s="209" t="str">
        <f>IF(H26="","",H26*Formula!M26)</f>
        <v/>
      </c>
      <c r="N26" s="209" t="str">
        <f>IF(H26="","",H26*Formula!N26)</f>
        <v/>
      </c>
      <c r="O26" s="209" t="str">
        <f t="shared" si="3"/>
        <v/>
      </c>
      <c r="P26" s="209" t="str">
        <f>IF(H26="","",H26*Formula!O26)</f>
        <v/>
      </c>
      <c r="Q26" s="203"/>
    </row>
    <row r="27" spans="1:17">
      <c r="A27" s="209" t="str">
        <f>IF(Formula!I27=0,"",Formula!I27)</f>
        <v/>
      </c>
      <c r="B27" s="210" t="str">
        <f>IF(C27="","",IF(A27="",NonDID,IFERROR(VLOOKUP(A27,'DID-list 2016'!$A$5:$K$350,2,0),Invalid)))</f>
        <v/>
      </c>
      <c r="C27" s="210" t="str">
        <f>IF(Formula!C27="","",Formula!C27)</f>
        <v/>
      </c>
      <c r="D27" s="210" t="str">
        <f>IF(Formula!E27=0,"",Formula!E27)</f>
        <v/>
      </c>
      <c r="E27" s="205" t="str">
        <f>IFERROR(VLOOKUP($A27,'DID-list 2016'!$A$7:$K$350,8,0),"")</f>
        <v/>
      </c>
      <c r="F27" s="205" t="str">
        <f>IFERROR(VLOOKUP($A27,'DID-list 2016'!$A$7:$K$350,9,0),"")</f>
        <v/>
      </c>
      <c r="G27" s="212" t="str">
        <f>IF(Formula!D27*(Formula!F27/100)=0,"",Formula!D27*(Formula!F27/100))</f>
        <v/>
      </c>
      <c r="H27" s="212" t="str">
        <f t="shared" si="0"/>
        <v/>
      </c>
      <c r="I27" s="231" t="str">
        <f>IFERROR(IF(VLOOKUP($A27,'DID-list 2016'!$A$7:$K$350,10,0)="R",0,$H27)*OR(IF(VLOOKUP($A27,'DID-list 2016'!$A$7:$K$350,10,0)="NA",0,$H27)),$H27)</f>
        <v/>
      </c>
      <c r="J27" s="231" t="str">
        <f>IFERROR(IF(VLOOKUP($A27,'DID-list 2016'!$A$7:$K$350,11,0)="Y",0,$H27)*OR(IF(VLOOKUP($A27,'DID-list 2016'!$A$7:$K$350,11,0)="NA",0,$H27)),$H27)</f>
        <v/>
      </c>
      <c r="K27" s="214" t="str">
        <f t="shared" si="1"/>
        <v/>
      </c>
      <c r="L27" s="209" t="str">
        <f>IF(H27="","",H27*Formula!L27)</f>
        <v/>
      </c>
      <c r="M27" s="209" t="str">
        <f>IF(H27="","",H27*Formula!M27)</f>
        <v/>
      </c>
      <c r="N27" s="209" t="str">
        <f>IF(H27="","",H27*Formula!N27)</f>
        <v/>
      </c>
      <c r="O27" s="209" t="str">
        <f t="shared" si="3"/>
        <v/>
      </c>
      <c r="P27" s="209" t="str">
        <f>IF(H27="","",H27*Formula!O27)</f>
        <v/>
      </c>
      <c r="Q27" s="203"/>
    </row>
    <row r="28" spans="1:17">
      <c r="A28" s="209" t="str">
        <f>IF(Formula!I28=0,"",Formula!I28)</f>
        <v/>
      </c>
      <c r="B28" s="210" t="str">
        <f>IF(C28="","",IF(A28="",NonDID,IFERROR(VLOOKUP(A28,'DID-list 2016'!$A$5:$K$350,2,0),Invalid)))</f>
        <v/>
      </c>
      <c r="C28" s="210" t="str">
        <f>IF(Formula!C28="","",Formula!C28)</f>
        <v/>
      </c>
      <c r="D28" s="210" t="str">
        <f>IF(Formula!E28=0,"",Formula!E28)</f>
        <v/>
      </c>
      <c r="E28" s="205" t="str">
        <f>IFERROR(VLOOKUP($A28,'DID-list 2016'!$A$7:$K$350,8,0),"")</f>
        <v/>
      </c>
      <c r="F28" s="205" t="str">
        <f>IFERROR(VLOOKUP($A28,'DID-list 2016'!$A$7:$K$350,9,0),"")</f>
        <v/>
      </c>
      <c r="G28" s="212" t="str">
        <f>IF(Formula!D28*(Formula!F28/100)=0,"",Formula!D28*(Formula!F28/100))</f>
        <v/>
      </c>
      <c r="H28" s="212" t="str">
        <f t="shared" si="0"/>
        <v/>
      </c>
      <c r="I28" s="231" t="str">
        <f>IFERROR(IF(VLOOKUP($A28,'DID-list 2016'!$A$7:$K$350,10,0)="R",0,$H28)*OR(IF(VLOOKUP($A28,'DID-list 2016'!$A$7:$K$350,10,0)="NA",0,$H28)),$H28)</f>
        <v/>
      </c>
      <c r="J28" s="231" t="str">
        <f>IFERROR(IF(VLOOKUP($A28,'DID-list 2016'!$A$7:$K$350,11,0)="Y",0,$H28)*OR(IF(VLOOKUP($A28,'DID-list 2016'!$A$7:$K$350,11,0)="NA",0,$H28)),$H28)</f>
        <v/>
      </c>
      <c r="K28" s="214" t="str">
        <f t="shared" si="1"/>
        <v/>
      </c>
      <c r="L28" s="209" t="str">
        <f>IF(H28="","",H28*Formula!L28)</f>
        <v/>
      </c>
      <c r="M28" s="209" t="str">
        <f>IF(H28="","",H28*Formula!M28)</f>
        <v/>
      </c>
      <c r="N28" s="209" t="str">
        <f>IF(H28="","",H28*Formula!N28)</f>
        <v/>
      </c>
      <c r="O28" s="209" t="str">
        <f t="shared" si="3"/>
        <v/>
      </c>
      <c r="P28" s="209" t="str">
        <f>IF(H28="","",H28*Formula!O28)</f>
        <v/>
      </c>
      <c r="Q28" s="203"/>
    </row>
    <row r="29" spans="1:17">
      <c r="A29" s="209" t="str">
        <f>IF(Formula!I29=0,"",Formula!I29)</f>
        <v/>
      </c>
      <c r="B29" s="210" t="str">
        <f>IF(C29="","",IF(A29="",NonDID,IFERROR(VLOOKUP(A29,'DID-list 2016'!$A$5:$K$350,2,0),Invalid)))</f>
        <v/>
      </c>
      <c r="C29" s="210" t="str">
        <f>IF(Formula!C29="","",Formula!C29)</f>
        <v/>
      </c>
      <c r="D29" s="210" t="str">
        <f>IF(Formula!E29=0,"",Formula!E29)</f>
        <v/>
      </c>
      <c r="E29" s="205" t="str">
        <f>IFERROR(VLOOKUP($A29,'DID-list 2016'!$A$7:$K$350,8,0),"")</f>
        <v/>
      </c>
      <c r="F29" s="205" t="str">
        <f>IFERROR(VLOOKUP($A29,'DID-list 2016'!$A$7:$K$350,9,0),"")</f>
        <v/>
      </c>
      <c r="G29" s="212" t="str">
        <f>IF(Formula!D29*(Formula!F29/100)=0,"",Formula!D29*(Formula!F29/100))</f>
        <v/>
      </c>
      <c r="H29" s="212" t="str">
        <f t="shared" si="0"/>
        <v/>
      </c>
      <c r="I29" s="231" t="str">
        <f>IFERROR(IF(VLOOKUP($A29,'DID-list 2016'!$A$7:$K$350,10,0)="R",0,$H29)*OR(IF(VLOOKUP($A29,'DID-list 2016'!$A$7:$K$350,10,0)="NA",0,$H29)),$H29)</f>
        <v/>
      </c>
      <c r="J29" s="231" t="str">
        <f>IFERROR(IF(VLOOKUP($A29,'DID-list 2016'!$A$7:$K$350,11,0)="Y",0,$H29)*OR(IF(VLOOKUP($A29,'DID-list 2016'!$A$7:$K$350,11,0)="NA",0,$H29)),$H29)</f>
        <v/>
      </c>
      <c r="K29" s="214" t="str">
        <f t="shared" si="1"/>
        <v/>
      </c>
      <c r="L29" s="209" t="str">
        <f>IF(H29="","",H29*Formula!L29)</f>
        <v/>
      </c>
      <c r="M29" s="209" t="str">
        <f>IF(H29="","",H29*Formula!M29)</f>
        <v/>
      </c>
      <c r="N29" s="209" t="str">
        <f>IF(H29="","",H29*Formula!N29)</f>
        <v/>
      </c>
      <c r="O29" s="209" t="str">
        <f t="shared" si="3"/>
        <v/>
      </c>
      <c r="P29" s="209" t="str">
        <f>IF(H29="","",H29*Formula!O29)</f>
        <v/>
      </c>
      <c r="Q29" s="203"/>
    </row>
    <row r="30" spans="1:17">
      <c r="A30" s="209" t="str">
        <f>IF(Formula!I30=0,"",Formula!I30)</f>
        <v/>
      </c>
      <c r="B30" s="210" t="str">
        <f>IF(C30="","",IF(A30="",NonDID,IFERROR(VLOOKUP(A30,'DID-list 2016'!$A$5:$K$350,2,0),Invalid)))</f>
        <v/>
      </c>
      <c r="C30" s="210" t="str">
        <f>IF(Formula!C30="","",Formula!C30)</f>
        <v/>
      </c>
      <c r="D30" s="210" t="str">
        <f>IF(Formula!E30=0,"",Formula!E30)</f>
        <v/>
      </c>
      <c r="E30" s="205" t="str">
        <f>IFERROR(VLOOKUP($A30,'DID-list 2016'!$A$7:$K$350,8,0),"")</f>
        <v/>
      </c>
      <c r="F30" s="205" t="str">
        <f>IFERROR(VLOOKUP($A30,'DID-list 2016'!$A$7:$K$350,9,0),"")</f>
        <v/>
      </c>
      <c r="G30" s="212" t="str">
        <f>IF(Formula!D30*(Formula!F30/100)=0,"",Formula!D30*(Formula!F30/100))</f>
        <v/>
      </c>
      <c r="H30" s="212" t="str">
        <f t="shared" si="0"/>
        <v/>
      </c>
      <c r="I30" s="231" t="str">
        <f>IFERROR(IF(VLOOKUP($A30,'DID-list 2016'!$A$7:$K$350,10,0)="R",0,$H30)*OR(IF(VLOOKUP($A30,'DID-list 2016'!$A$7:$K$350,10,0)="NA",0,$H30)),$H30)</f>
        <v/>
      </c>
      <c r="J30" s="231" t="str">
        <f>IFERROR(IF(VLOOKUP($A30,'DID-list 2016'!$A$7:$K$350,11,0)="Y",0,$H30)*OR(IF(VLOOKUP($A30,'DID-list 2016'!$A$7:$K$350,11,0)="NA",0,$H30)),$H30)</f>
        <v/>
      </c>
      <c r="K30" s="214" t="str">
        <f t="shared" si="1"/>
        <v/>
      </c>
      <c r="L30" s="209" t="str">
        <f>IF(H30="","",H30*Formula!L30)</f>
        <v/>
      </c>
      <c r="M30" s="209" t="str">
        <f>IF(H30="","",H30*Formula!M30)</f>
        <v/>
      </c>
      <c r="N30" s="209" t="str">
        <f>IF(H30="","",H30*Formula!N30)</f>
        <v/>
      </c>
      <c r="O30" s="209" t="str">
        <f t="shared" si="3"/>
        <v/>
      </c>
      <c r="P30" s="209" t="str">
        <f>IF(H30="","",H30*Formula!O30)</f>
        <v/>
      </c>
      <c r="Q30" s="203"/>
    </row>
    <row r="31" spans="1:17">
      <c r="A31" s="209" t="str">
        <f>IF(Formula!I31=0,"",Formula!I31)</f>
        <v/>
      </c>
      <c r="B31" s="210" t="str">
        <f>IF(C31="","",IF(A31="",NonDID,IFERROR(VLOOKUP(A31,'DID-list 2016'!$A$5:$K$350,2,0),Invalid)))</f>
        <v/>
      </c>
      <c r="C31" s="210" t="str">
        <f>IF(Formula!C31="","",Formula!C31)</f>
        <v/>
      </c>
      <c r="D31" s="210" t="str">
        <f>IF(Formula!E31=0,"",Formula!E31)</f>
        <v/>
      </c>
      <c r="E31" s="205" t="str">
        <f>IFERROR(VLOOKUP($A31,'DID-list 2016'!$A$7:$K$350,8,0),"")</f>
        <v/>
      </c>
      <c r="F31" s="205" t="str">
        <f>IFERROR(VLOOKUP($A31,'DID-list 2016'!$A$7:$K$350,9,0),"")</f>
        <v/>
      </c>
      <c r="G31" s="212" t="str">
        <f>IF(Formula!D31*(Formula!F31/100)=0,"",Formula!D31*(Formula!F31/100))</f>
        <v/>
      </c>
      <c r="H31" s="212" t="str">
        <f t="shared" si="0"/>
        <v/>
      </c>
      <c r="I31" s="231" t="str">
        <f>IFERROR(IF(VLOOKUP($A31,'DID-list 2016'!$A$7:$K$350,10,0)="R",0,$H31)*OR(IF(VLOOKUP($A31,'DID-list 2016'!$A$7:$K$350,10,0)="NA",0,$H31)),$H31)</f>
        <v/>
      </c>
      <c r="J31" s="231" t="str">
        <f>IFERROR(IF(VLOOKUP($A31,'DID-list 2016'!$A$7:$K$350,11,0)="Y",0,$H31)*OR(IF(VLOOKUP($A31,'DID-list 2016'!$A$7:$K$350,11,0)="NA",0,$H31)),$H31)</f>
        <v/>
      </c>
      <c r="K31" s="214" t="str">
        <f t="shared" si="1"/>
        <v/>
      </c>
      <c r="L31" s="209" t="str">
        <f>IF(H31="","",H31*Formula!L31)</f>
        <v/>
      </c>
      <c r="M31" s="209" t="str">
        <f>IF(H31="","",H31*Formula!M31)</f>
        <v/>
      </c>
      <c r="N31" s="209" t="str">
        <f>IF(H31="","",H31*Formula!N31)</f>
        <v/>
      </c>
      <c r="O31" s="209" t="str">
        <f t="shared" si="3"/>
        <v/>
      </c>
      <c r="P31" s="209" t="str">
        <f>IF(H31="","",H31*Formula!O31)</f>
        <v/>
      </c>
      <c r="Q31" s="203"/>
    </row>
    <row r="32" spans="1:17">
      <c r="A32" s="209" t="str">
        <f>IF(Formula!I32=0,"",Formula!I32)</f>
        <v/>
      </c>
      <c r="B32" s="210" t="str">
        <f>IF(C32="","",IF(A32="",NonDID,IFERROR(VLOOKUP(A32,'DID-list 2016'!$A$5:$K$350,2,0),Invalid)))</f>
        <v/>
      </c>
      <c r="C32" s="210" t="str">
        <f>IF(Formula!C32="","",Formula!C32)</f>
        <v/>
      </c>
      <c r="D32" s="210" t="str">
        <f>IF(Formula!E32=0,"",Formula!E32)</f>
        <v/>
      </c>
      <c r="E32" s="205" t="str">
        <f>IFERROR(VLOOKUP($A32,'DID-list 2016'!$A$7:$K$350,8,0),"")</f>
        <v/>
      </c>
      <c r="F32" s="205" t="str">
        <f>IFERROR(VLOOKUP($A32,'DID-list 2016'!$A$7:$K$350,9,0),"")</f>
        <v/>
      </c>
      <c r="G32" s="212" t="str">
        <f>IF(Formula!D32*(Formula!F32/100)=0,"",Formula!D32*(Formula!F32/100))</f>
        <v/>
      </c>
      <c r="H32" s="212" t="str">
        <f t="shared" si="0"/>
        <v/>
      </c>
      <c r="I32" s="231" t="str">
        <f>IFERROR(IF(VLOOKUP($A32,'DID-list 2016'!$A$7:$K$350,10,0)="R",0,$H32)*OR(IF(VLOOKUP($A32,'DID-list 2016'!$A$7:$K$350,10,0)="NA",0,$H32)),$H32)</f>
        <v/>
      </c>
      <c r="J32" s="231" t="str">
        <f>IFERROR(IF(VLOOKUP($A32,'DID-list 2016'!$A$7:$K$350,11,0)="Y",0,$H32)*OR(IF(VLOOKUP($A32,'DID-list 2016'!$A$7:$K$350,11,0)="NA",0,$H32)),$H32)</f>
        <v/>
      </c>
      <c r="K32" s="214" t="str">
        <f t="shared" si="1"/>
        <v/>
      </c>
      <c r="L32" s="209" t="str">
        <f>IF(H32="","",H32*Formula!L32)</f>
        <v/>
      </c>
      <c r="M32" s="209" t="str">
        <f>IF(H32="","",H32*Formula!M32)</f>
        <v/>
      </c>
      <c r="N32" s="209" t="str">
        <f>IF(H32="","",H32*Formula!N32)</f>
        <v/>
      </c>
      <c r="O32" s="209" t="str">
        <f t="shared" si="3"/>
        <v/>
      </c>
      <c r="P32" s="209" t="str">
        <f>IF(H32="","",H32*Formula!O32)</f>
        <v/>
      </c>
      <c r="Q32" s="203"/>
    </row>
    <row r="33" spans="1:17">
      <c r="A33" s="209" t="str">
        <f>IF(Formula!I33=0,"",Formula!I33)</f>
        <v/>
      </c>
      <c r="B33" s="210" t="str">
        <f>IF(C33="","",IF(A33="",NonDID,IFERROR(VLOOKUP(A33,'DID-list 2016'!$A$5:$K$350,2,0),Invalid)))</f>
        <v/>
      </c>
      <c r="C33" s="210" t="str">
        <f>IF(Formula!C33="","",Formula!C33)</f>
        <v/>
      </c>
      <c r="D33" s="210" t="str">
        <f>IF(Formula!E33=0,"",Formula!E33)</f>
        <v/>
      </c>
      <c r="E33" s="205" t="str">
        <f>IFERROR(VLOOKUP($A33,'DID-list 2016'!$A$7:$K$350,8,0),"")</f>
        <v/>
      </c>
      <c r="F33" s="205" t="str">
        <f>IFERROR(VLOOKUP($A33,'DID-list 2016'!$A$7:$K$350,9,0),"")</f>
        <v/>
      </c>
      <c r="G33" s="212" t="str">
        <f>IF(Formula!D33*(Formula!F33/100)=0,"",Formula!D33*(Formula!F33/100))</f>
        <v/>
      </c>
      <c r="H33" s="212" t="str">
        <f t="shared" si="0"/>
        <v/>
      </c>
      <c r="I33" s="231" t="str">
        <f>IFERROR(IF(VLOOKUP($A33,'DID-list 2016'!$A$7:$K$350,10,0)="R",0,$H33)*OR(IF(VLOOKUP($A33,'DID-list 2016'!$A$7:$K$350,10,0)="NA",0,$H33)),$H33)</f>
        <v/>
      </c>
      <c r="J33" s="231" t="str">
        <f>IFERROR(IF(VLOOKUP($A33,'DID-list 2016'!$A$7:$K$350,11,0)="Y",0,$H33)*OR(IF(VLOOKUP($A33,'DID-list 2016'!$A$7:$K$350,11,0)="NA",0,$H33)),$H33)</f>
        <v/>
      </c>
      <c r="K33" s="214" t="str">
        <f t="shared" si="1"/>
        <v/>
      </c>
      <c r="L33" s="209" t="str">
        <f>IF(H33="","",H33*Formula!L33)</f>
        <v/>
      </c>
      <c r="M33" s="209" t="str">
        <f>IF(H33="","",H33*Formula!M33)</f>
        <v/>
      </c>
      <c r="N33" s="209" t="str">
        <f>IF(H33="","",H33*Formula!N33)</f>
        <v/>
      </c>
      <c r="O33" s="209" t="str">
        <f t="shared" si="3"/>
        <v/>
      </c>
      <c r="P33" s="209" t="str">
        <f>IF(H33="","",H33*Formula!O33)</f>
        <v/>
      </c>
      <c r="Q33" s="203"/>
    </row>
    <row r="34" spans="1:17">
      <c r="A34" s="209" t="str">
        <f>IF(Formula!I34=0,"",Formula!I34)</f>
        <v/>
      </c>
      <c r="B34" s="210" t="str">
        <f>IF(C34="","",IF(A34="",NonDID,IFERROR(VLOOKUP(A34,'DID-list 2016'!$A$5:$K$350,2,0),Invalid)))</f>
        <v/>
      </c>
      <c r="C34" s="210" t="str">
        <f>IF(Formula!C34="","",Formula!C34)</f>
        <v/>
      </c>
      <c r="D34" s="210" t="str">
        <f>IF(Formula!E34=0,"",Formula!E34)</f>
        <v/>
      </c>
      <c r="E34" s="205" t="str">
        <f>IFERROR(VLOOKUP($A34,'DID-list 2016'!$A$7:$K$350,8,0),"")</f>
        <v/>
      </c>
      <c r="F34" s="205" t="str">
        <f>IFERROR(VLOOKUP($A34,'DID-list 2016'!$A$7:$K$350,9,0),"")</f>
        <v/>
      </c>
      <c r="G34" s="212" t="str">
        <f>IF(Formula!D34*(Formula!F34/100)=0,"",Formula!D34*(Formula!F34/100))</f>
        <v/>
      </c>
      <c r="H34" s="212" t="str">
        <f t="shared" si="0"/>
        <v/>
      </c>
      <c r="I34" s="231" t="str">
        <f>IFERROR(IF(VLOOKUP($A34,'DID-list 2016'!$A$7:$K$350,10,0)="R",0,$H34)*OR(IF(VLOOKUP($A34,'DID-list 2016'!$A$7:$K$350,10,0)="NA",0,$H34)),$H34)</f>
        <v/>
      </c>
      <c r="J34" s="231" t="str">
        <f>IFERROR(IF(VLOOKUP($A34,'DID-list 2016'!$A$7:$K$350,11,0)="Y",0,$H34)*OR(IF(VLOOKUP($A34,'DID-list 2016'!$A$7:$K$350,11,0)="NA",0,$H34)),$H34)</f>
        <v/>
      </c>
      <c r="K34" s="214" t="str">
        <f t="shared" si="1"/>
        <v/>
      </c>
      <c r="L34" s="209" t="str">
        <f>IF(H34="","",H34*Formula!L34)</f>
        <v/>
      </c>
      <c r="M34" s="209" t="str">
        <f>IF(H34="","",H34*Formula!M34)</f>
        <v/>
      </c>
      <c r="N34" s="209" t="str">
        <f>IF(H34="","",H34*Formula!N34)</f>
        <v/>
      </c>
      <c r="O34" s="209" t="str">
        <f t="shared" si="3"/>
        <v/>
      </c>
      <c r="P34" s="209" t="str">
        <f>IF(H34="","",H34*Formula!O34)</f>
        <v/>
      </c>
      <c r="Q34" s="203"/>
    </row>
    <row r="35" spans="1:17">
      <c r="A35" s="209" t="str">
        <f>IF(Formula!I35=0,"",Formula!I35)</f>
        <v/>
      </c>
      <c r="B35" s="210" t="str">
        <f>IF(C35="","",IF(A35="",NonDID,IFERROR(VLOOKUP(A35,'DID-list 2016'!$A$5:$K$350,2,0),Invalid)))</f>
        <v/>
      </c>
      <c r="C35" s="210" t="str">
        <f>IF(Formula!C35="","",Formula!C35)</f>
        <v/>
      </c>
      <c r="D35" s="210" t="str">
        <f>IF(Formula!E35=0,"",Formula!E35)</f>
        <v/>
      </c>
      <c r="E35" s="205" t="str">
        <f>IFERROR(VLOOKUP($A35,'DID-list 2016'!$A$7:$K$350,8,0),"")</f>
        <v/>
      </c>
      <c r="F35" s="205" t="str">
        <f>IFERROR(VLOOKUP($A35,'DID-list 2016'!$A$7:$K$350,9,0),"")</f>
        <v/>
      </c>
      <c r="G35" s="212" t="str">
        <f>IF(Formula!D35*(Formula!F35/100)=0,"",Formula!D35*(Formula!F35/100))</f>
        <v/>
      </c>
      <c r="H35" s="212" t="str">
        <f t="shared" si="0"/>
        <v/>
      </c>
      <c r="I35" s="231" t="str">
        <f>IFERROR(IF(VLOOKUP($A35,'DID-list 2016'!$A$7:$K$350,10,0)="R",0,$H35)*OR(IF(VLOOKUP($A35,'DID-list 2016'!$A$7:$K$350,10,0)="NA",0,$H35)),$H35)</f>
        <v/>
      </c>
      <c r="J35" s="231" t="str">
        <f>IFERROR(IF(VLOOKUP($A35,'DID-list 2016'!$A$7:$K$350,11,0)="Y",0,$H35)*OR(IF(VLOOKUP($A35,'DID-list 2016'!$A$7:$K$350,11,0)="NA",0,$H35)),$H35)</f>
        <v/>
      </c>
      <c r="K35" s="214" t="str">
        <f t="shared" si="1"/>
        <v/>
      </c>
      <c r="L35" s="209" t="str">
        <f>IF(H35="","",H35*Formula!L35)</f>
        <v/>
      </c>
      <c r="M35" s="209" t="str">
        <f>IF(H35="","",H35*Formula!M35)</f>
        <v/>
      </c>
      <c r="N35" s="209" t="str">
        <f>IF(H35="","",H35*Formula!N35)</f>
        <v/>
      </c>
      <c r="O35" s="209" t="str">
        <f t="shared" si="3"/>
        <v/>
      </c>
      <c r="P35" s="209" t="str">
        <f>IF(H35="","",H35*Formula!O35)</f>
        <v/>
      </c>
      <c r="Q35" s="203"/>
    </row>
    <row r="36" spans="1:17">
      <c r="A36" s="209" t="str">
        <f>IF(Formula!I36=0,"",Formula!I36)</f>
        <v/>
      </c>
      <c r="B36" s="210" t="str">
        <f>IF(C36="","",IF(A36="",NonDID,IFERROR(VLOOKUP(A36,'DID-list 2016'!$A$5:$K$350,2,0),Invalid)))</f>
        <v/>
      </c>
      <c r="C36" s="210" t="str">
        <f>IF(Formula!C36="","",Formula!C36)</f>
        <v/>
      </c>
      <c r="D36" s="210" t="str">
        <f>IF(Formula!E36=0,"",Formula!E36)</f>
        <v/>
      </c>
      <c r="E36" s="205" t="str">
        <f>IFERROR(VLOOKUP($A36,'DID-list 2016'!$A$7:$K$350,8,0),"")</f>
        <v/>
      </c>
      <c r="F36" s="205" t="str">
        <f>IFERROR(VLOOKUP($A36,'DID-list 2016'!$A$7:$K$350,9,0),"")</f>
        <v/>
      </c>
      <c r="G36" s="212" t="str">
        <f>IF(Formula!D36*(Formula!F36/100)=0,"",Formula!D36*(Formula!F36/100))</f>
        <v/>
      </c>
      <c r="H36" s="212" t="str">
        <f t="shared" si="0"/>
        <v/>
      </c>
      <c r="I36" s="231" t="str">
        <f>IFERROR(IF(VLOOKUP($A36,'DID-list 2016'!$A$7:$K$350,10,0)="R",0,$H36)*OR(IF(VLOOKUP($A36,'DID-list 2016'!$A$7:$K$350,10,0)="NA",0,$H36)),$H36)</f>
        <v/>
      </c>
      <c r="J36" s="231" t="str">
        <f>IFERROR(IF(VLOOKUP($A36,'DID-list 2016'!$A$7:$K$350,11,0)="Y",0,$H36)*OR(IF(VLOOKUP($A36,'DID-list 2016'!$A$7:$K$350,11,0)="NA",0,$H36)),$H36)</f>
        <v/>
      </c>
      <c r="K36" s="214" t="str">
        <f t="shared" si="1"/>
        <v/>
      </c>
      <c r="L36" s="209" t="str">
        <f>IF(H36="","",H36*Formula!L36)</f>
        <v/>
      </c>
      <c r="M36" s="209" t="str">
        <f>IF(H36="","",H36*Formula!M36)</f>
        <v/>
      </c>
      <c r="N36" s="209" t="str">
        <f>IF(H36="","",H36*Formula!N36)</f>
        <v/>
      </c>
      <c r="O36" s="209" t="str">
        <f t="shared" ref="O36" si="4">IF(100*IF(L36="",0,L36)+10*IF(M36="",0,M36)+IF(N36="",0,N36)=0,"",(100*IF(L36="",0,L36)+10*IF(M36="",0,M36)+IF(N36="",0,N36)))</f>
        <v/>
      </c>
      <c r="P36" s="209" t="str">
        <f>IF(H36="","",H36*Formula!O36)</f>
        <v/>
      </c>
      <c r="Q36" s="203"/>
    </row>
    <row r="37" spans="1:17" ht="13">
      <c r="A37" s="234"/>
      <c r="B37" s="272" t="s">
        <v>0</v>
      </c>
      <c r="C37" s="272"/>
      <c r="D37" s="300"/>
      <c r="E37" s="301"/>
      <c r="F37" s="301"/>
      <c r="G37" s="302">
        <f t="shared" ref="G37:P37" si="5">SUM(G6:G36)</f>
        <v>0</v>
      </c>
      <c r="H37" s="302">
        <f t="shared" si="5"/>
        <v>0</v>
      </c>
      <c r="I37" s="302">
        <f t="shared" si="5"/>
        <v>0</v>
      </c>
      <c r="J37" s="302">
        <f t="shared" si="5"/>
        <v>0</v>
      </c>
      <c r="K37" s="303">
        <f t="shared" si="5"/>
        <v>0</v>
      </c>
      <c r="L37" s="302">
        <f t="shared" si="5"/>
        <v>0</v>
      </c>
      <c r="M37" s="302">
        <f t="shared" si="5"/>
        <v>0</v>
      </c>
      <c r="N37" s="302">
        <f t="shared" si="5"/>
        <v>0</v>
      </c>
      <c r="O37" s="304">
        <f t="shared" si="5"/>
        <v>0</v>
      </c>
      <c r="P37" s="305">
        <f t="shared" si="5"/>
        <v>0</v>
      </c>
      <c r="Q37" s="203"/>
    </row>
    <row r="38" spans="1:17" ht="13">
      <c r="A38" s="234"/>
      <c r="B38" s="273"/>
      <c r="C38" s="274" t="s">
        <v>379</v>
      </c>
      <c r="D38" s="275"/>
      <c r="E38" s="275"/>
      <c r="F38" s="276"/>
      <c r="G38" s="276"/>
      <c r="H38" s="276"/>
      <c r="I38" s="276"/>
      <c r="J38" s="277"/>
      <c r="K38" s="277"/>
      <c r="L38" s="276"/>
      <c r="M38" s="278"/>
      <c r="N38" s="279"/>
      <c r="O38" s="279"/>
      <c r="P38" s="279"/>
      <c r="Q38" s="203"/>
    </row>
    <row r="39" spans="1:17" ht="13">
      <c r="A39" s="234"/>
      <c r="B39" s="273"/>
      <c r="C39" s="273"/>
      <c r="D39" s="281"/>
      <c r="E39" s="282"/>
      <c r="F39" s="282"/>
      <c r="G39" s="283"/>
      <c r="H39" s="283"/>
      <c r="I39" s="283"/>
      <c r="J39" s="283"/>
      <c r="K39" s="284"/>
      <c r="L39" s="284"/>
      <c r="M39" s="285"/>
      <c r="N39" s="286"/>
      <c r="O39" s="203"/>
      <c r="P39" s="280"/>
      <c r="Q39" s="203"/>
    </row>
    <row r="40" spans="1:17" ht="13">
      <c r="A40" s="237"/>
      <c r="B40" s="203"/>
      <c r="C40" s="203"/>
      <c r="D40" s="287"/>
      <c r="E40" s="287"/>
      <c r="F40" s="287"/>
      <c r="G40" s="203"/>
      <c r="H40" s="288" t="s">
        <v>129</v>
      </c>
      <c r="I40" s="289"/>
      <c r="J40" s="289"/>
      <c r="K40" s="334" t="str">
        <f>K51</f>
        <v xml:space="preserve"> </v>
      </c>
      <c r="L40" s="335"/>
      <c r="M40" s="290" t="str">
        <f t="shared" ref="M40:O41" si="6">M51</f>
        <v xml:space="preserve"> </v>
      </c>
      <c r="N40" s="290" t="str">
        <f t="shared" si="6"/>
        <v xml:space="preserve"> </v>
      </c>
      <c r="O40" s="290" t="str">
        <f t="shared" si="6"/>
        <v xml:space="preserve"> </v>
      </c>
      <c r="P40" s="290">
        <f t="shared" ref="P40" si="7">P51</f>
        <v>0</v>
      </c>
      <c r="Q40" s="203"/>
    </row>
    <row r="41" spans="1:17" ht="33" customHeight="1">
      <c r="A41" s="237"/>
      <c r="B41" s="291"/>
      <c r="C41" s="292"/>
      <c r="D41" s="293"/>
      <c r="E41" s="293"/>
      <c r="F41" s="293"/>
      <c r="G41" s="294"/>
      <c r="H41" s="312" t="s">
        <v>122</v>
      </c>
      <c r="I41" s="312"/>
      <c r="J41" s="313"/>
      <c r="K41" s="332" t="str">
        <f>K52</f>
        <v>∑ H410*100 + H411*10 + H412</v>
      </c>
      <c r="L41" s="333"/>
      <c r="M41" s="314" t="str">
        <f t="shared" si="6"/>
        <v>CDV-limit (chron)</v>
      </c>
      <c r="N41" s="250" t="s">
        <v>361</v>
      </c>
      <c r="O41" s="251" t="s">
        <v>362</v>
      </c>
      <c r="P41" s="252" t="s">
        <v>364</v>
      </c>
      <c r="Q41" s="203"/>
    </row>
    <row r="42" spans="1:17" ht="13">
      <c r="A42" s="237"/>
      <c r="B42" s="295" t="s">
        <v>346</v>
      </c>
      <c r="C42" s="296"/>
      <c r="D42" s="281"/>
      <c r="E42" s="282"/>
      <c r="F42" s="282"/>
      <c r="G42" s="297"/>
      <c r="H42" s="326" t="s">
        <v>374</v>
      </c>
      <c r="I42" s="327"/>
      <c r="J42" s="328"/>
      <c r="K42" s="336" t="str">
        <f>IF(($L$37*100+$M$37*10+$N$37)&lt;=K53+HLOOKUP(K61,$I$66:$N$67,2,FALSE),"OK","NO")</f>
        <v>OK</v>
      </c>
      <c r="L42" s="337"/>
      <c r="M42" s="315" t="str">
        <f>IFERROR(IF($K$37&lt;=M53+HLOOKUP(M61,$I$66:$N$67,2,FALSE),"OK","NO"),"")</f>
        <v>OK</v>
      </c>
      <c r="N42" s="315" t="str">
        <f>IFERROR(IF($I$37&lt;=N53+HLOOKUP(N61,$I$66:$N$67,2,FALSE),"OK","NO"),"")</f>
        <v>OK</v>
      </c>
      <c r="O42" s="315" t="str">
        <f>IFERROR(IF($J$37&lt;=O53+HLOOKUP(O61,$I$66:$N$67,2,FALSE),"OK","NO"),"")</f>
        <v>OK</v>
      </c>
      <c r="P42" s="315" t="str">
        <f>IFERROR(IF($P$37&lt;=P53+HLOOKUP(P61,$I$66:$N$67,2,FALSE),"OK","NO"),"")</f>
        <v>OK</v>
      </c>
      <c r="Q42" s="203"/>
    </row>
    <row r="43" spans="1:17" ht="12.75" customHeight="1">
      <c r="A43" s="237"/>
      <c r="B43" s="295" t="s">
        <v>346</v>
      </c>
      <c r="C43" s="296"/>
      <c r="D43" s="281"/>
      <c r="E43" s="282"/>
      <c r="F43" s="282"/>
      <c r="G43" s="297"/>
      <c r="H43" s="326" t="s">
        <v>376</v>
      </c>
      <c r="I43" s="327"/>
      <c r="J43" s="328"/>
      <c r="K43" s="336" t="str">
        <f>IF(($L$37*100+$M$37*10+$N$37)&lt;=K54+HLOOKUP(K62,$I$66:$N$67,2,FALSE),"OK","NO")</f>
        <v>OK</v>
      </c>
      <c r="L43" s="337"/>
      <c r="M43" s="315" t="str">
        <f>IFERROR(IF($K$37&lt;=M54+HLOOKUP(M62,$I$66:$N$67,2,FALSE),"OK","NO"),"")</f>
        <v>OK</v>
      </c>
      <c r="N43" s="315" t="str">
        <f>IFERROR(IF($I$37&lt;=N54+HLOOKUP(N62,$I$66:$N$67,2,FALSE),"OK","NO"),"")</f>
        <v>OK</v>
      </c>
      <c r="O43" s="315" t="str">
        <f>IFERROR(IF($J$37&lt;=O54+HLOOKUP(O62,$I$66:$N$67,2,FALSE),"OK","NO"),"")</f>
        <v>OK</v>
      </c>
      <c r="P43" s="315" t="str">
        <f>IFERROR(IF($P$37&lt;=P54+HLOOKUP(P62,$I$66:$N$67,2,FALSE),"OK","NO"),"")</f>
        <v>OK</v>
      </c>
      <c r="Q43" s="203"/>
    </row>
    <row r="44" spans="1:17" ht="12.75" customHeight="1">
      <c r="A44" s="237"/>
      <c r="B44" s="340" t="s">
        <v>346</v>
      </c>
      <c r="C44" s="341"/>
      <c r="D44" s="341"/>
      <c r="E44" s="341"/>
      <c r="F44" s="341"/>
      <c r="G44" s="342"/>
      <c r="H44" s="329" t="s">
        <v>366</v>
      </c>
      <c r="I44" s="329"/>
      <c r="J44" s="329"/>
      <c r="K44" s="338" t="str">
        <f>IF(($L$37*100+$M$37*10+$N$37)&lt;=K55+HLOOKUP(K63,$I$66:$N$67,2,FALSE),"OK","NO")</f>
        <v>OK</v>
      </c>
      <c r="L44" s="338"/>
      <c r="M44" s="315" t="str">
        <f>IFERROR(IF($K$37&lt;=M55+HLOOKUP(M63,$I$66:$N$67,2,FALSE),"OK","NO"),"")</f>
        <v>OK</v>
      </c>
      <c r="N44" s="315" t="str">
        <f>IFERROR(IF($I$37&lt;=N55+HLOOKUP(N63,$I$66:$N$67,2,FALSE),"OK","NO"),"")</f>
        <v>OK</v>
      </c>
      <c r="O44" s="315" t="str">
        <f>IFERROR(IF($J$37&lt;=O55+HLOOKUP(O63,$I$66:$N$67,2,FALSE),"OK","NO"),"")</f>
        <v>OK</v>
      </c>
      <c r="P44" s="315" t="str">
        <f>IFERROR(IF($P$37&lt;=P55+HLOOKUP(P63,$I$66:$N$67,2,FALSE),"OK","NO"),"")</f>
        <v>OK</v>
      </c>
      <c r="Q44" s="203"/>
    </row>
    <row r="45" spans="1:17" ht="14.15" customHeight="1">
      <c r="A45" s="237"/>
      <c r="B45" s="295" t="s">
        <v>346</v>
      </c>
      <c r="C45" s="298"/>
      <c r="D45" s="298"/>
      <c r="E45" s="298"/>
      <c r="F45" s="298"/>
      <c r="G45" s="298"/>
      <c r="H45" s="329" t="s">
        <v>363</v>
      </c>
      <c r="I45" s="329"/>
      <c r="J45" s="329"/>
      <c r="K45" s="338" t="str">
        <f>IF(($L$37*100+$M$37*10+$N$37)&lt;=K56+HLOOKUP(K64,$I$66:$N$67,2,FALSE),"OK","NO")</f>
        <v>OK</v>
      </c>
      <c r="L45" s="338"/>
      <c r="M45" s="315" t="str">
        <f>IFERROR(IF($K$37&lt;=M56+HLOOKUP(M65,$I$66:$N$67,2,FALSE),"OK","NO"),"")</f>
        <v>OK</v>
      </c>
      <c r="N45" s="315" t="str">
        <f>IFERROR(IF($I$37&lt;=N56+HLOOKUP(N65,$I$66:$N$67,2,FALSE),"OK","NO"),"")</f>
        <v>OK</v>
      </c>
      <c r="O45" s="315" t="str">
        <f>IFERROR(IF($J$37&lt;=O56+HLOOKUP(O65,$I$66:$N$67,2,FALSE),"OK","NO"),"")</f>
        <v>OK</v>
      </c>
      <c r="P45" s="315" t="str">
        <f>IFERROR(IF($P$37&lt;=P56+HLOOKUP(P64,$I$66:$N$67,2,FALSE),"OK","NO"),"")</f>
        <v>OK</v>
      </c>
      <c r="Q45" s="203"/>
    </row>
    <row r="46" spans="1:17" ht="12.75" customHeight="1">
      <c r="A46" s="237"/>
      <c r="B46" s="340"/>
      <c r="C46" s="341"/>
      <c r="D46" s="341"/>
      <c r="E46" s="341"/>
      <c r="F46" s="298"/>
      <c r="G46" s="298"/>
      <c r="H46" s="329" t="s">
        <v>377</v>
      </c>
      <c r="I46" s="329"/>
      <c r="J46" s="329"/>
      <c r="K46" s="338" t="str">
        <f>IF(($L$37*100+$M$37*10+$N$37)&lt;=K57+HLOOKUP(K65,$I$66:$N$67,2,FALSE),"OK","NO")</f>
        <v>OK</v>
      </c>
      <c r="L46" s="338"/>
      <c r="M46" s="315" t="str">
        <f>IFERROR(IF($K$37&lt;=M57+HLOOKUP(M66,$I$66:$N$67,2,FALSE),"OK","NO"),"")</f>
        <v>OK</v>
      </c>
      <c r="N46" s="315" t="str">
        <f>IFERROR(IF($I$37&lt;=N57+HLOOKUP(N66,$I$66:$N$67,2,FALSE),"OK","NO"),"")</f>
        <v>OK</v>
      </c>
      <c r="O46" s="315" t="str">
        <f>IFERROR(IF($J$37&lt;=O57+HLOOKUP(O66,$I$66:$N$67,2,FALSE),"OK","NO"),"")</f>
        <v>OK</v>
      </c>
      <c r="P46" s="315" t="str">
        <f>IFERROR(IF($P$37&lt;=P57+HLOOKUP(P65,$I$66:$N$67,2,FALSE),"OK","NO"),"")</f>
        <v>OK</v>
      </c>
      <c r="Q46" s="203"/>
    </row>
    <row r="47" spans="1:17" ht="12.75" customHeight="1">
      <c r="A47" s="237"/>
      <c r="B47" s="340"/>
      <c r="C47" s="341"/>
      <c r="D47" s="341"/>
      <c r="E47" s="341"/>
      <c r="F47" s="298"/>
      <c r="G47" s="298"/>
      <c r="H47" s="316"/>
      <c r="I47" s="316"/>
      <c r="J47" s="316"/>
      <c r="K47" s="316"/>
      <c r="L47" s="316"/>
      <c r="M47" s="316"/>
      <c r="N47" s="316"/>
      <c r="O47" s="316"/>
      <c r="P47" s="316"/>
      <c r="Q47" s="203"/>
    </row>
    <row r="48" spans="1:17" ht="12.75" customHeight="1">
      <c r="A48" s="237"/>
      <c r="B48" s="295"/>
      <c r="C48" s="296"/>
      <c r="D48" s="281"/>
      <c r="E48" s="281"/>
      <c r="F48" s="281"/>
      <c r="G48" s="299"/>
      <c r="H48" s="316"/>
      <c r="I48" s="316"/>
      <c r="J48" s="316"/>
      <c r="K48" s="316"/>
      <c r="L48" s="316"/>
      <c r="M48" s="316"/>
      <c r="N48" s="316"/>
      <c r="O48" s="316"/>
      <c r="P48" s="316"/>
      <c r="Q48" s="203"/>
    </row>
    <row r="49" spans="1:19" ht="12.65" customHeight="1">
      <c r="A49" s="237"/>
      <c r="B49" s="295"/>
      <c r="C49" s="296"/>
      <c r="D49" s="281"/>
      <c r="E49" s="281"/>
      <c r="F49" s="281"/>
      <c r="G49" s="299"/>
      <c r="H49" s="316"/>
      <c r="I49" s="316"/>
      <c r="J49" s="316"/>
      <c r="K49" s="316"/>
      <c r="L49" s="316"/>
      <c r="M49" s="316"/>
      <c r="N49" s="316"/>
      <c r="O49" s="316"/>
      <c r="P49" s="316"/>
      <c r="Q49" s="203"/>
    </row>
    <row r="50" spans="1:19" ht="12.75" customHeight="1">
      <c r="A50" s="237"/>
      <c r="B50" s="306"/>
      <c r="C50" s="307"/>
      <c r="D50" s="300"/>
      <c r="E50" s="300"/>
      <c r="F50" s="300"/>
      <c r="G50" s="308"/>
      <c r="H50" s="316"/>
      <c r="I50" s="316"/>
      <c r="J50" s="316"/>
      <c r="K50" s="316"/>
      <c r="L50" s="316"/>
      <c r="M50" s="316"/>
      <c r="N50" s="316"/>
      <c r="O50" s="316"/>
      <c r="P50" s="316"/>
      <c r="Q50" s="203"/>
    </row>
    <row r="51" spans="1:19" ht="13">
      <c r="A51" s="237"/>
      <c r="B51" s="299"/>
      <c r="C51" s="299"/>
      <c r="D51" s="281"/>
      <c r="E51" s="282"/>
      <c r="F51" s="282"/>
      <c r="G51" s="283"/>
      <c r="H51" s="317" t="s">
        <v>127</v>
      </c>
      <c r="I51" s="318"/>
      <c r="J51" s="318"/>
      <c r="K51" s="325" t="s">
        <v>346</v>
      </c>
      <c r="L51" s="325"/>
      <c r="M51" s="319" t="s">
        <v>346</v>
      </c>
      <c r="N51" s="319" t="s">
        <v>346</v>
      </c>
      <c r="O51" s="319" t="s">
        <v>346</v>
      </c>
      <c r="P51" s="316"/>
      <c r="Q51" s="203"/>
    </row>
    <row r="52" spans="1:19" ht="28.4" customHeight="1">
      <c r="A52" s="234"/>
      <c r="B52" s="309"/>
      <c r="C52" s="310"/>
      <c r="D52" s="299"/>
      <c r="E52" s="299"/>
      <c r="F52" s="299"/>
      <c r="G52" s="299"/>
      <c r="H52" s="253" t="s">
        <v>122</v>
      </c>
      <c r="I52" s="254"/>
      <c r="J52" s="320"/>
      <c r="K52" s="331" t="s">
        <v>343</v>
      </c>
      <c r="L52" s="331"/>
      <c r="M52" s="255" t="s">
        <v>125</v>
      </c>
      <c r="N52" s="250" t="s">
        <v>361</v>
      </c>
      <c r="O52" s="251" t="s">
        <v>362</v>
      </c>
      <c r="P52" s="252" t="s">
        <v>364</v>
      </c>
      <c r="Q52" s="203"/>
    </row>
    <row r="53" spans="1:19" ht="13">
      <c r="A53" s="234"/>
      <c r="B53" s="339"/>
      <c r="C53" s="339"/>
      <c r="D53" s="339"/>
      <c r="E53" s="339"/>
      <c r="F53" s="339"/>
      <c r="G53" s="273"/>
      <c r="H53" s="326" t="s">
        <v>375</v>
      </c>
      <c r="I53" s="327"/>
      <c r="J53" s="328"/>
      <c r="K53" s="323">
        <v>0.4</v>
      </c>
      <c r="L53" s="324"/>
      <c r="M53" s="209">
        <v>1800</v>
      </c>
      <c r="N53" s="321">
        <v>0.15</v>
      </c>
      <c r="O53" s="321">
        <v>0.2</v>
      </c>
      <c r="P53" s="321">
        <v>0.01</v>
      </c>
      <c r="Q53" s="203"/>
      <c r="S53" s="207"/>
    </row>
    <row r="54" spans="1:19" ht="12.75" customHeight="1">
      <c r="A54" s="234"/>
      <c r="B54" s="339"/>
      <c r="C54" s="339"/>
      <c r="D54" s="339"/>
      <c r="E54" s="339"/>
      <c r="F54" s="339"/>
      <c r="G54" s="311"/>
      <c r="H54" s="326" t="s">
        <v>376</v>
      </c>
      <c r="I54" s="327"/>
      <c r="J54" s="328"/>
      <c r="K54" s="323">
        <v>0.4</v>
      </c>
      <c r="L54" s="324"/>
      <c r="M54" s="209">
        <v>1800</v>
      </c>
      <c r="N54" s="321">
        <v>0.15</v>
      </c>
      <c r="O54" s="321">
        <v>0.2</v>
      </c>
      <c r="P54" s="321">
        <v>0.01</v>
      </c>
      <c r="Q54" s="203"/>
    </row>
    <row r="55" spans="1:19" s="208" customFormat="1" ht="13">
      <c r="A55" s="234"/>
      <c r="B55" s="273"/>
      <c r="C55" s="311"/>
      <c r="D55" s="311"/>
      <c r="E55" s="311"/>
      <c r="F55" s="311"/>
      <c r="G55" s="311"/>
      <c r="H55" s="326" t="s">
        <v>366</v>
      </c>
      <c r="I55" s="327"/>
      <c r="J55" s="328"/>
      <c r="K55" s="323">
        <v>0.4</v>
      </c>
      <c r="L55" s="324"/>
      <c r="M55" s="209">
        <v>3000</v>
      </c>
      <c r="N55" s="321">
        <v>0.15</v>
      </c>
      <c r="O55" s="321">
        <v>0.2</v>
      </c>
      <c r="P55" s="321">
        <v>0.01</v>
      </c>
      <c r="Q55" s="203"/>
    </row>
    <row r="56" spans="1:19" s="208" customFormat="1" ht="13">
      <c r="A56" s="234"/>
      <c r="B56" s="273"/>
      <c r="C56" s="311"/>
      <c r="D56" s="311"/>
      <c r="E56" s="311"/>
      <c r="F56" s="311"/>
      <c r="G56" s="311"/>
      <c r="H56" s="326" t="s">
        <v>363</v>
      </c>
      <c r="I56" s="327"/>
      <c r="J56" s="328"/>
      <c r="K56" s="323">
        <v>0.4</v>
      </c>
      <c r="L56" s="324"/>
      <c r="M56" s="209">
        <v>3000</v>
      </c>
      <c r="N56" s="322">
        <v>0.04</v>
      </c>
      <c r="O56" s="322">
        <v>0.04</v>
      </c>
      <c r="P56" s="322">
        <v>6.0000000000000001E-3</v>
      </c>
      <c r="Q56" s="203"/>
    </row>
    <row r="57" spans="1:19" s="208" customFormat="1" ht="13">
      <c r="A57" s="234"/>
      <c r="B57" s="273"/>
      <c r="C57" s="311"/>
      <c r="D57" s="311"/>
      <c r="E57" s="311"/>
      <c r="F57" s="311"/>
      <c r="G57" s="311"/>
      <c r="H57" s="326" t="s">
        <v>377</v>
      </c>
      <c r="I57" s="327"/>
      <c r="J57" s="328"/>
      <c r="K57" s="323">
        <v>0.4</v>
      </c>
      <c r="L57" s="324"/>
      <c r="M57" s="209">
        <v>3000</v>
      </c>
      <c r="N57" s="321">
        <v>0.15</v>
      </c>
      <c r="O57" s="321">
        <v>0.2</v>
      </c>
      <c r="P57" s="321">
        <v>0.01</v>
      </c>
      <c r="Q57" s="203"/>
    </row>
    <row r="58" spans="1:19" ht="16.5" customHeight="1">
      <c r="A58" s="256"/>
    </row>
    <row r="59" spans="1:19" ht="46.5" hidden="1" customHeight="1">
      <c r="A59" s="256"/>
      <c r="B59" s="256"/>
      <c r="C59" s="256"/>
      <c r="D59" s="257"/>
      <c r="E59" s="257"/>
      <c r="F59" s="257"/>
      <c r="G59" s="256"/>
      <c r="H59" s="248" t="s">
        <v>341</v>
      </c>
      <c r="I59" s="249"/>
      <c r="J59" s="249"/>
      <c r="K59" s="345" t="s">
        <v>346</v>
      </c>
      <c r="L59" s="346"/>
      <c r="M59" s="250" t="s">
        <v>346</v>
      </c>
      <c r="N59" s="250" t="s">
        <v>346</v>
      </c>
      <c r="O59" s="250" t="s">
        <v>346</v>
      </c>
      <c r="P59" s="250" t="s">
        <v>346</v>
      </c>
      <c r="Q59" s="256"/>
    </row>
    <row r="60" spans="1:19" ht="52.5" hidden="1" customHeight="1">
      <c r="A60" s="256"/>
      <c r="B60" s="256"/>
      <c r="C60" s="256"/>
      <c r="D60" s="257"/>
      <c r="E60" s="257"/>
      <c r="F60" s="257"/>
      <c r="G60" s="256"/>
      <c r="H60" s="253" t="s">
        <v>122</v>
      </c>
      <c r="I60" s="254"/>
      <c r="J60" s="263"/>
      <c r="K60" s="332" t="s">
        <v>343</v>
      </c>
      <c r="L60" s="333"/>
      <c r="M60" s="255" t="s">
        <v>125</v>
      </c>
      <c r="N60" s="250" t="s">
        <v>361</v>
      </c>
      <c r="O60" s="251" t="s">
        <v>362</v>
      </c>
      <c r="P60" s="252" t="s">
        <v>364</v>
      </c>
      <c r="Q60" s="256"/>
    </row>
    <row r="61" spans="1:19" ht="34" hidden="1" customHeight="1">
      <c r="A61" s="256"/>
      <c r="B61" s="256"/>
      <c r="C61" s="256"/>
      <c r="D61" s="257"/>
      <c r="E61" s="257"/>
      <c r="F61" s="257"/>
      <c r="G61" s="256"/>
      <c r="H61" s="326" t="s">
        <v>378</v>
      </c>
      <c r="I61" s="327"/>
      <c r="J61" s="328"/>
      <c r="K61" s="343">
        <v>2</v>
      </c>
      <c r="L61" s="344"/>
      <c r="M61" s="214">
        <v>0</v>
      </c>
      <c r="N61" s="214">
        <v>2</v>
      </c>
      <c r="O61" s="214">
        <v>2</v>
      </c>
      <c r="P61" s="214">
        <v>3</v>
      </c>
      <c r="Q61" s="256"/>
    </row>
    <row r="62" spans="1:19" ht="31.5" hidden="1" customHeight="1">
      <c r="A62" s="256"/>
      <c r="B62" s="256"/>
      <c r="C62" s="256"/>
      <c r="D62" s="257"/>
      <c r="E62" s="257"/>
      <c r="F62" s="257"/>
      <c r="G62" s="256"/>
      <c r="H62" s="326" t="s">
        <v>376</v>
      </c>
      <c r="I62" s="327"/>
      <c r="J62" s="328"/>
      <c r="K62" s="343">
        <v>2</v>
      </c>
      <c r="L62" s="344"/>
      <c r="M62" s="214">
        <v>0</v>
      </c>
      <c r="N62" s="214">
        <v>2</v>
      </c>
      <c r="O62" s="214">
        <v>2</v>
      </c>
      <c r="P62" s="214">
        <v>3</v>
      </c>
      <c r="Q62" s="256"/>
    </row>
    <row r="63" spans="1:19" ht="30.65" hidden="1" customHeight="1">
      <c r="A63" s="256"/>
      <c r="B63" s="256"/>
      <c r="C63" s="256"/>
      <c r="D63" s="257"/>
      <c r="E63" s="257"/>
      <c r="F63" s="257"/>
      <c r="G63" s="256"/>
      <c r="H63" s="326" t="s">
        <v>366</v>
      </c>
      <c r="I63" s="327"/>
      <c r="J63" s="328"/>
      <c r="K63" s="343">
        <v>2</v>
      </c>
      <c r="L63" s="344"/>
      <c r="M63" s="214">
        <v>0</v>
      </c>
      <c r="N63" s="214">
        <v>2</v>
      </c>
      <c r="O63" s="214">
        <v>2</v>
      </c>
      <c r="P63" s="214">
        <v>3</v>
      </c>
      <c r="Q63" s="256"/>
    </row>
    <row r="64" spans="1:19" ht="30.65" hidden="1" customHeight="1">
      <c r="A64" s="256"/>
      <c r="B64" s="256"/>
      <c r="C64" s="256"/>
      <c r="D64" s="257"/>
      <c r="E64" s="257"/>
      <c r="F64" s="257"/>
      <c r="G64" s="256"/>
      <c r="H64" s="326" t="s">
        <v>363</v>
      </c>
      <c r="I64" s="327"/>
      <c r="J64" s="328"/>
      <c r="K64" s="343">
        <v>2</v>
      </c>
      <c r="L64" s="344"/>
      <c r="M64" s="214">
        <v>0</v>
      </c>
      <c r="N64" s="214">
        <v>2</v>
      </c>
      <c r="O64" s="214">
        <v>2</v>
      </c>
      <c r="P64" s="214">
        <v>3</v>
      </c>
      <c r="Q64" s="256"/>
    </row>
    <row r="65" spans="1:17" ht="28" hidden="1" customHeight="1">
      <c r="A65" s="256"/>
      <c r="B65" s="256"/>
      <c r="C65" s="256"/>
      <c r="D65" s="257"/>
      <c r="E65" s="257"/>
      <c r="F65" s="257"/>
      <c r="G65" s="256"/>
      <c r="H65" s="326" t="s">
        <v>377</v>
      </c>
      <c r="I65" s="327"/>
      <c r="J65" s="328"/>
      <c r="K65" s="343">
        <v>2</v>
      </c>
      <c r="L65" s="344"/>
      <c r="M65" s="214">
        <v>0</v>
      </c>
      <c r="N65" s="214">
        <v>3</v>
      </c>
      <c r="O65" s="214">
        <v>3</v>
      </c>
      <c r="P65" s="214">
        <v>3</v>
      </c>
      <c r="Q65" s="256"/>
    </row>
    <row r="66" spans="1:17" ht="36" hidden="1" customHeight="1">
      <c r="A66" s="256"/>
      <c r="B66" s="256"/>
      <c r="C66" s="256"/>
      <c r="D66" s="257"/>
      <c r="E66" s="257"/>
      <c r="F66" s="257"/>
      <c r="G66" s="256"/>
      <c r="H66" s="248" t="s">
        <v>341</v>
      </c>
      <c r="I66" s="248">
        <v>0</v>
      </c>
      <c r="J66" s="248">
        <v>1</v>
      </c>
      <c r="K66" s="248">
        <v>2</v>
      </c>
      <c r="L66" s="248">
        <v>3</v>
      </c>
      <c r="M66" s="248">
        <v>4</v>
      </c>
      <c r="N66" s="264">
        <v>5</v>
      </c>
      <c r="O66" s="256"/>
      <c r="P66" s="256"/>
      <c r="Q66" s="256"/>
    </row>
    <row r="67" spans="1:17" ht="45" hidden="1" customHeight="1">
      <c r="A67" s="256"/>
      <c r="B67" s="256"/>
      <c r="C67" s="256"/>
      <c r="D67" s="257"/>
      <c r="E67" s="257"/>
      <c r="F67" s="257"/>
      <c r="G67" s="256"/>
      <c r="H67" s="265"/>
      <c r="I67" s="266">
        <v>0.45</v>
      </c>
      <c r="J67" s="267">
        <v>4.4999999999999998E-2</v>
      </c>
      <c r="K67" s="268">
        <v>4.4999999999999997E-3</v>
      </c>
      <c r="L67" s="269">
        <v>4.4999999999999999E-4</v>
      </c>
      <c r="M67" s="270">
        <v>4.5000000000000003E-5</v>
      </c>
      <c r="N67" s="271">
        <v>4.5000000000000001E-6</v>
      </c>
      <c r="O67" s="256"/>
      <c r="P67" s="256"/>
      <c r="Q67" s="256"/>
    </row>
    <row r="68" spans="1:17" ht="22" customHeight="1">
      <c r="A68" s="256"/>
      <c r="B68" s="256"/>
      <c r="C68" s="256"/>
      <c r="D68" s="257"/>
      <c r="E68" s="257"/>
      <c r="F68" s="257"/>
      <c r="G68" s="256"/>
      <c r="H68" s="256"/>
      <c r="I68" s="256"/>
      <c r="J68" s="256"/>
      <c r="K68" s="256"/>
      <c r="L68" s="256"/>
      <c r="M68" s="256"/>
      <c r="N68" s="256"/>
      <c r="O68" s="256"/>
      <c r="P68" s="256"/>
      <c r="Q68" s="256"/>
    </row>
    <row r="69" spans="1:17">
      <c r="A69" s="256"/>
      <c r="B69" s="256"/>
      <c r="C69" s="256"/>
      <c r="D69" s="256"/>
      <c r="E69" s="256"/>
      <c r="F69" s="256"/>
      <c r="G69" s="256"/>
      <c r="Q69" s="256"/>
    </row>
    <row r="70" spans="1:17" ht="29.15" customHeight="1">
      <c r="A70" s="256"/>
      <c r="B70" s="256"/>
      <c r="C70" s="256"/>
      <c r="D70" s="256"/>
      <c r="E70" s="256"/>
      <c r="F70" s="256"/>
      <c r="G70" s="256"/>
    </row>
  </sheetData>
  <sheetProtection algorithmName="SHA-512" hashValue="505LxdPADNQ0fhWusDPV7PoOf/peT1TpNSzYDq8LO+cPoCLCDjlANa4dlJ8BUel3z8ceb/b20tsC7pXra6Z/Mg==" saltValue="K5/61rCAnI5ghIprcXz/YQ==" spinCount="100000" sheet="1" objects="1" scenarios="1"/>
  <mergeCells count="40">
    <mergeCell ref="H65:J65"/>
    <mergeCell ref="K65:L65"/>
    <mergeCell ref="H56:J56"/>
    <mergeCell ref="K56:L56"/>
    <mergeCell ref="H57:J57"/>
    <mergeCell ref="K57:L57"/>
    <mergeCell ref="H64:J64"/>
    <mergeCell ref="K64:L64"/>
    <mergeCell ref="H61:J61"/>
    <mergeCell ref="H62:J62"/>
    <mergeCell ref="H63:J63"/>
    <mergeCell ref="K60:L60"/>
    <mergeCell ref="K62:L62"/>
    <mergeCell ref="K61:L61"/>
    <mergeCell ref="K63:L63"/>
    <mergeCell ref="K59:L59"/>
    <mergeCell ref="B53:F54"/>
    <mergeCell ref="B46:E47"/>
    <mergeCell ref="H53:J53"/>
    <mergeCell ref="H54:J54"/>
    <mergeCell ref="B44:G44"/>
    <mergeCell ref="H45:J45"/>
    <mergeCell ref="H46:J46"/>
    <mergeCell ref="H43:J43"/>
    <mergeCell ref="A1:H1"/>
    <mergeCell ref="K52:L52"/>
    <mergeCell ref="K41:L41"/>
    <mergeCell ref="K40:L40"/>
    <mergeCell ref="K43:L43"/>
    <mergeCell ref="K42:L42"/>
    <mergeCell ref="H42:J42"/>
    <mergeCell ref="K45:L45"/>
    <mergeCell ref="K46:L46"/>
    <mergeCell ref="K44:L44"/>
    <mergeCell ref="K54:L54"/>
    <mergeCell ref="K55:L55"/>
    <mergeCell ref="K51:L51"/>
    <mergeCell ref="H55:J55"/>
    <mergeCell ref="H44:J44"/>
    <mergeCell ref="K53:L53"/>
  </mergeCells>
  <conditionalFormatting sqref="K43:O44 K42:P42">
    <cfRule type="containsText" dxfId="50" priority="73" stopIfTrue="1" operator="containsText" text="OK">
      <formula>NOT(ISERROR(SEARCH("OK",K42)))</formula>
    </cfRule>
    <cfRule type="notContainsText" dxfId="49" priority="74" stopIfTrue="1" operator="notContains" text="OK">
      <formula>ISERROR(SEARCH("OK",K42))</formula>
    </cfRule>
  </conditionalFormatting>
  <conditionalFormatting sqref="L7:N35">
    <cfRule type="cellIs" dxfId="48" priority="72" operator="equal">
      <formula>0</formula>
    </cfRule>
  </conditionalFormatting>
  <conditionalFormatting sqref="O7:O35">
    <cfRule type="cellIs" dxfId="47" priority="70" operator="equal">
      <formula>0</formula>
    </cfRule>
  </conditionalFormatting>
  <conditionalFormatting sqref="L6:N6">
    <cfRule type="cellIs" dxfId="46" priority="69" operator="equal">
      <formula>0</formula>
    </cfRule>
  </conditionalFormatting>
  <conditionalFormatting sqref="O6">
    <cfRule type="cellIs" dxfId="45" priority="68" operator="equal">
      <formula>0</formula>
    </cfRule>
  </conditionalFormatting>
  <conditionalFormatting sqref="B6:B36">
    <cfRule type="beginsWith" dxfId="44" priority="66" operator="beginsWith" text="See text box below for chemicals">
      <formula>LEFT(B6,LEN("See text box below for chemicals"))="See text box below for chemicals"</formula>
    </cfRule>
    <cfRule type="beginsWith" dxfId="43" priority="67" operator="beginsWith" text="Invalid DID no">
      <formula>LEFT(B6,LEN("Invalid DID no"))="Invalid DID no"</formula>
    </cfRule>
  </conditionalFormatting>
  <conditionalFormatting sqref="L36:N36">
    <cfRule type="cellIs" dxfId="42" priority="65" operator="equal">
      <formula>0</formula>
    </cfRule>
  </conditionalFormatting>
  <conditionalFormatting sqref="O36">
    <cfRule type="cellIs" dxfId="41" priority="64" operator="equal">
      <formula>0</formula>
    </cfRule>
  </conditionalFormatting>
  <conditionalFormatting sqref="P43:P44">
    <cfRule type="containsText" dxfId="40" priority="41" stopIfTrue="1" operator="containsText" text="OK">
      <formula>NOT(ISERROR(SEARCH("OK",P43)))</formula>
    </cfRule>
    <cfRule type="notContainsText" dxfId="39" priority="42" stopIfTrue="1" operator="notContains" text="OK">
      <formula>ISERROR(SEARCH("OK",P43))</formula>
    </cfRule>
  </conditionalFormatting>
  <conditionalFormatting sqref="P6">
    <cfRule type="cellIs" dxfId="38" priority="39" operator="equal">
      <formula>0</formula>
    </cfRule>
  </conditionalFormatting>
  <conditionalFormatting sqref="P7">
    <cfRule type="cellIs" dxfId="37" priority="38" operator="equal">
      <formula>0</formula>
    </cfRule>
  </conditionalFormatting>
  <conditionalFormatting sqref="P8">
    <cfRule type="cellIs" dxfId="36" priority="37" operator="equal">
      <formula>0</formula>
    </cfRule>
  </conditionalFormatting>
  <conditionalFormatting sqref="P9">
    <cfRule type="cellIs" dxfId="35" priority="36" operator="equal">
      <formula>0</formula>
    </cfRule>
  </conditionalFormatting>
  <conditionalFormatting sqref="P10">
    <cfRule type="cellIs" dxfId="34" priority="35" operator="equal">
      <formula>0</formula>
    </cfRule>
  </conditionalFormatting>
  <conditionalFormatting sqref="P11">
    <cfRule type="cellIs" dxfId="33" priority="34" operator="equal">
      <formula>0</formula>
    </cfRule>
  </conditionalFormatting>
  <conditionalFormatting sqref="P12">
    <cfRule type="cellIs" dxfId="32" priority="33" operator="equal">
      <formula>0</formula>
    </cfRule>
  </conditionalFormatting>
  <conditionalFormatting sqref="P13">
    <cfRule type="cellIs" dxfId="31" priority="32" operator="equal">
      <formula>0</formula>
    </cfRule>
  </conditionalFormatting>
  <conditionalFormatting sqref="P14">
    <cfRule type="cellIs" dxfId="30" priority="31" operator="equal">
      <formula>0</formula>
    </cfRule>
  </conditionalFormatting>
  <conditionalFormatting sqref="P15">
    <cfRule type="cellIs" dxfId="29" priority="30" operator="equal">
      <formula>0</formula>
    </cfRule>
  </conditionalFormatting>
  <conditionalFormatting sqref="P16">
    <cfRule type="cellIs" dxfId="28" priority="29" operator="equal">
      <formula>0</formula>
    </cfRule>
  </conditionalFormatting>
  <conditionalFormatting sqref="P17">
    <cfRule type="cellIs" dxfId="27" priority="28" operator="equal">
      <formula>0</formula>
    </cfRule>
  </conditionalFormatting>
  <conditionalFormatting sqref="P18">
    <cfRule type="cellIs" dxfId="26" priority="27" operator="equal">
      <formula>0</formula>
    </cfRule>
  </conditionalFormatting>
  <conditionalFormatting sqref="P19">
    <cfRule type="cellIs" dxfId="25" priority="26" operator="equal">
      <formula>0</formula>
    </cfRule>
  </conditionalFormatting>
  <conditionalFormatting sqref="P20">
    <cfRule type="cellIs" dxfId="24" priority="25" operator="equal">
      <formula>0</formula>
    </cfRule>
  </conditionalFormatting>
  <conditionalFormatting sqref="P21">
    <cfRule type="cellIs" dxfId="23" priority="24" operator="equal">
      <formula>0</formula>
    </cfRule>
  </conditionalFormatting>
  <conditionalFormatting sqref="P22">
    <cfRule type="cellIs" dxfId="22" priority="23" operator="equal">
      <formula>0</formula>
    </cfRule>
  </conditionalFormatting>
  <conditionalFormatting sqref="P23">
    <cfRule type="cellIs" dxfId="21" priority="22" operator="equal">
      <formula>0</formula>
    </cfRule>
  </conditionalFormatting>
  <conditionalFormatting sqref="P24">
    <cfRule type="cellIs" dxfId="20" priority="21" operator="equal">
      <formula>0</formula>
    </cfRule>
  </conditionalFormatting>
  <conditionalFormatting sqref="P25">
    <cfRule type="cellIs" dxfId="19" priority="20" operator="equal">
      <formula>0</formula>
    </cfRule>
  </conditionalFormatting>
  <conditionalFormatting sqref="P26">
    <cfRule type="cellIs" dxfId="18" priority="19" operator="equal">
      <formula>0</formula>
    </cfRule>
  </conditionalFormatting>
  <conditionalFormatting sqref="P27">
    <cfRule type="cellIs" dxfId="17" priority="18" operator="equal">
      <formula>0</formula>
    </cfRule>
  </conditionalFormatting>
  <conditionalFormatting sqref="P28">
    <cfRule type="cellIs" dxfId="16" priority="17" operator="equal">
      <formula>0</formula>
    </cfRule>
  </conditionalFormatting>
  <conditionalFormatting sqref="P29">
    <cfRule type="cellIs" dxfId="15" priority="16" operator="equal">
      <formula>0</formula>
    </cfRule>
  </conditionalFormatting>
  <conditionalFormatting sqref="P30">
    <cfRule type="cellIs" dxfId="14" priority="15" operator="equal">
      <formula>0</formula>
    </cfRule>
  </conditionalFormatting>
  <conditionalFormatting sqref="P31">
    <cfRule type="cellIs" dxfId="13" priority="14" operator="equal">
      <formula>0</formula>
    </cfRule>
  </conditionalFormatting>
  <conditionalFormatting sqref="P32">
    <cfRule type="cellIs" dxfId="12" priority="13" operator="equal">
      <formula>0</formula>
    </cfRule>
  </conditionalFormatting>
  <conditionalFormatting sqref="P33">
    <cfRule type="cellIs" dxfId="11" priority="12" operator="equal">
      <formula>0</formula>
    </cfRule>
  </conditionalFormatting>
  <conditionalFormatting sqref="P34">
    <cfRule type="cellIs" dxfId="10" priority="11" operator="equal">
      <formula>0</formula>
    </cfRule>
  </conditionalFormatting>
  <conditionalFormatting sqref="P35">
    <cfRule type="cellIs" dxfId="9" priority="10" operator="equal">
      <formula>0</formula>
    </cfRule>
  </conditionalFormatting>
  <conditionalFormatting sqref="P36">
    <cfRule type="cellIs" dxfId="8" priority="9" operator="equal">
      <formula>0</formula>
    </cfRule>
  </conditionalFormatting>
  <conditionalFormatting sqref="K45:O45">
    <cfRule type="containsText" dxfId="7" priority="7" stopIfTrue="1" operator="containsText" text="OK">
      <formula>NOT(ISERROR(SEARCH("OK",K45)))</formula>
    </cfRule>
    <cfRule type="notContainsText" dxfId="6" priority="8" stopIfTrue="1" operator="notContains" text="OK">
      <formula>ISERROR(SEARCH("OK",K45))</formula>
    </cfRule>
  </conditionalFormatting>
  <conditionalFormatting sqref="P45">
    <cfRule type="containsText" dxfId="5" priority="5" stopIfTrue="1" operator="containsText" text="OK">
      <formula>NOT(ISERROR(SEARCH("OK",P45)))</formula>
    </cfRule>
    <cfRule type="notContainsText" dxfId="4" priority="6" stopIfTrue="1" operator="notContains" text="OK">
      <formula>ISERROR(SEARCH("OK",P45))</formula>
    </cfRule>
  </conditionalFormatting>
  <conditionalFormatting sqref="K46:O46">
    <cfRule type="containsText" dxfId="3" priority="3" stopIfTrue="1" operator="containsText" text="OK">
      <formula>NOT(ISERROR(SEARCH("OK",K46)))</formula>
    </cfRule>
    <cfRule type="notContainsText" dxfId="2" priority="4" stopIfTrue="1" operator="notContains" text="OK">
      <formula>ISERROR(SEARCH("OK",K46))</formula>
    </cfRule>
  </conditionalFormatting>
  <conditionalFormatting sqref="P46">
    <cfRule type="containsText" dxfId="1" priority="1" stopIfTrue="1" operator="containsText" text="OK">
      <formula>NOT(ISERROR(SEARCH("OK",P46)))</formula>
    </cfRule>
    <cfRule type="notContainsText" dxfId="0" priority="2" stopIfTrue="1" operator="notContains" text="OK">
      <formula>ISERROR(SEARCH("OK",P46))</formula>
    </cfRule>
  </conditionalFormatting>
  <pageMargins left="0.74803149606299213" right="0.74803149606299213" top="0.98425196850393704" bottom="0.98425196850393704" header="0" footer="0"/>
  <pageSetup paperSize="9" scale="42" orientation="landscape" r:id="rId1"/>
  <headerFooter alignWithMargins="0">
    <oddHeader>&amp;C&amp;A&amp;RCleaning products, version 6.0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7">
    <outlinePr summaryBelow="0" summaryRight="0"/>
    <pageSetUpPr fitToPage="1"/>
  </sheetPr>
  <dimension ref="A1:L474"/>
  <sheetViews>
    <sheetView showOutlineSymbols="0" zoomScaleNormal="100" workbookViewId="0">
      <pane xSplit="2" ySplit="4" topLeftCell="C5" activePane="bottomRight" state="frozen"/>
      <selection pane="topRight" activeCell="C1" sqref="C1"/>
      <selection pane="bottomLeft" activeCell="A7" sqref="A7"/>
      <selection pane="bottomRight" activeCell="A32" sqref="A32:XFD32"/>
    </sheetView>
  </sheetViews>
  <sheetFormatPr baseColWidth="10" defaultColWidth="9.1796875" defaultRowHeight="11.5" outlineLevelRow="4"/>
  <cols>
    <col min="1" max="1" width="10.1796875" style="19" customWidth="1"/>
    <col min="2" max="2" width="74.453125" style="19" customWidth="1"/>
    <col min="3" max="8" width="9" style="20" customWidth="1"/>
    <col min="9" max="11" width="7.453125" style="20" customWidth="1"/>
    <col min="12" max="12" width="38" style="21" hidden="1" customWidth="1"/>
    <col min="13" max="16384" width="9.1796875" style="22"/>
  </cols>
  <sheetData>
    <row r="1" spans="1:12">
      <c r="A1" s="156"/>
    </row>
    <row r="2" spans="1:12" ht="15.5">
      <c r="A2" s="18"/>
    </row>
    <row r="3" spans="1:12" ht="23">
      <c r="A3" s="23" t="s">
        <v>259</v>
      </c>
    </row>
    <row r="4" spans="1:12" ht="12" customHeight="1" thickBot="1">
      <c r="A4" s="24"/>
      <c r="J4" s="20" t="s">
        <v>260</v>
      </c>
    </row>
    <row r="5" spans="1:12" ht="16" thickBot="1">
      <c r="B5" s="25"/>
      <c r="C5" s="347" t="s">
        <v>2</v>
      </c>
      <c r="D5" s="348"/>
      <c r="E5" s="349"/>
      <c r="F5" s="347" t="s">
        <v>3</v>
      </c>
      <c r="G5" s="348"/>
      <c r="H5" s="349"/>
      <c r="I5" s="347" t="s">
        <v>4</v>
      </c>
      <c r="J5" s="348"/>
      <c r="K5" s="349"/>
    </row>
    <row r="6" spans="1:12" s="33" customFormat="1" ht="61.5" customHeight="1" thickBot="1">
      <c r="A6" s="26" t="s">
        <v>5</v>
      </c>
      <c r="B6" s="27" t="s">
        <v>6</v>
      </c>
      <c r="C6" s="28" t="s">
        <v>248</v>
      </c>
      <c r="D6" s="29" t="s">
        <v>249</v>
      </c>
      <c r="E6" s="30" t="s">
        <v>250</v>
      </c>
      <c r="F6" s="31" t="s">
        <v>7</v>
      </c>
      <c r="G6" s="29" t="s">
        <v>251</v>
      </c>
      <c r="H6" s="30" t="s">
        <v>252</v>
      </c>
      <c r="I6" s="31" t="s">
        <v>1</v>
      </c>
      <c r="J6" s="29" t="s">
        <v>8</v>
      </c>
      <c r="K6" s="30" t="s">
        <v>9</v>
      </c>
      <c r="L6" s="32" t="s">
        <v>261</v>
      </c>
    </row>
    <row r="7" spans="1:12" s="33" customFormat="1" ht="17.149999999999999" customHeight="1" outlineLevel="3" thickBot="1">
      <c r="A7" s="34"/>
      <c r="B7" s="35" t="s">
        <v>10</v>
      </c>
      <c r="C7" s="36"/>
      <c r="D7" s="36"/>
      <c r="E7" s="36"/>
      <c r="F7" s="36"/>
      <c r="G7" s="36"/>
      <c r="H7" s="36"/>
      <c r="I7" s="36"/>
      <c r="J7" s="36"/>
      <c r="K7" s="37"/>
      <c r="L7" s="38"/>
    </row>
    <row r="8" spans="1:12" s="47" customFormat="1" ht="12" customHeight="1" outlineLevel="3">
      <c r="A8" s="39">
        <v>2001</v>
      </c>
      <c r="B8" s="40" t="s">
        <v>247</v>
      </c>
      <c r="C8" s="41">
        <v>4.0999999999999996</v>
      </c>
      <c r="D8" s="41">
        <v>1000</v>
      </c>
      <c r="E8" s="42">
        <f t="shared" ref="E8:E38" si="0">C8/D8</f>
        <v>4.0999999999999995E-3</v>
      </c>
      <c r="F8" s="43">
        <v>0.69</v>
      </c>
      <c r="G8" s="41">
        <v>10</v>
      </c>
      <c r="H8" s="44">
        <f t="shared" ref="H8:H9" si="1">F8/G8</f>
        <v>6.8999999999999992E-2</v>
      </c>
      <c r="I8" s="45">
        <v>0.05</v>
      </c>
      <c r="J8" s="41" t="s">
        <v>11</v>
      </c>
      <c r="K8" s="44" t="s">
        <v>12</v>
      </c>
      <c r="L8" s="46"/>
    </row>
    <row r="9" spans="1:12" s="47" customFormat="1" ht="12" customHeight="1" outlineLevel="4">
      <c r="A9" s="48">
        <v>2002</v>
      </c>
      <c r="B9" s="49" t="s">
        <v>246</v>
      </c>
      <c r="C9" s="50">
        <v>6.7</v>
      </c>
      <c r="D9" s="50">
        <v>5000</v>
      </c>
      <c r="E9" s="51">
        <f t="shared" si="0"/>
        <v>1.34E-3</v>
      </c>
      <c r="F9" s="52">
        <v>0.5</v>
      </c>
      <c r="G9" s="50">
        <v>10</v>
      </c>
      <c r="H9" s="53">
        <f t="shared" si="1"/>
        <v>0.05</v>
      </c>
      <c r="I9" s="54">
        <v>0.05</v>
      </c>
      <c r="J9" s="50" t="s">
        <v>11</v>
      </c>
      <c r="K9" s="53" t="s">
        <v>12</v>
      </c>
      <c r="L9" s="46"/>
    </row>
    <row r="10" spans="1:12" s="47" customFormat="1" ht="12" customHeight="1" outlineLevel="4">
      <c r="A10" s="48">
        <v>2003</v>
      </c>
      <c r="B10" s="49" t="s">
        <v>245</v>
      </c>
      <c r="C10" s="50">
        <v>40</v>
      </c>
      <c r="D10" s="50">
        <v>1000</v>
      </c>
      <c r="E10" s="51">
        <f t="shared" si="0"/>
        <v>0.04</v>
      </c>
      <c r="F10" s="52">
        <v>1.35</v>
      </c>
      <c r="G10" s="50">
        <v>10</v>
      </c>
      <c r="H10" s="53">
        <f>F10/G10</f>
        <v>0.13500000000000001</v>
      </c>
      <c r="I10" s="54">
        <v>0.05</v>
      </c>
      <c r="J10" s="50" t="s">
        <v>11</v>
      </c>
      <c r="K10" s="53" t="s">
        <v>14</v>
      </c>
      <c r="L10" s="46"/>
    </row>
    <row r="11" spans="1:12" s="47" customFormat="1" ht="12" customHeight="1" outlineLevel="4">
      <c r="A11" s="48">
        <v>2004</v>
      </c>
      <c r="B11" s="49" t="s">
        <v>262</v>
      </c>
      <c r="C11" s="50">
        <v>8.64</v>
      </c>
      <c r="D11" s="50">
        <v>1000</v>
      </c>
      <c r="E11" s="51">
        <f t="shared" si="0"/>
        <v>8.6400000000000001E-3</v>
      </c>
      <c r="F11" s="52">
        <v>0.95</v>
      </c>
      <c r="G11" s="50">
        <v>10</v>
      </c>
      <c r="H11" s="53">
        <f>F11/G11</f>
        <v>9.5000000000000001E-2</v>
      </c>
      <c r="I11" s="54">
        <v>0.05</v>
      </c>
      <c r="J11" s="50" t="s">
        <v>11</v>
      </c>
      <c r="K11" s="53" t="s">
        <v>13</v>
      </c>
      <c r="L11" s="46"/>
    </row>
    <row r="12" spans="1:12" s="33" customFormat="1" ht="12" customHeight="1" outlineLevel="3">
      <c r="A12" s="48">
        <v>2005</v>
      </c>
      <c r="B12" s="49" t="s">
        <v>263</v>
      </c>
      <c r="C12" s="50">
        <v>2.8</v>
      </c>
      <c r="D12" s="50">
        <v>1000</v>
      </c>
      <c r="E12" s="51">
        <f t="shared" si="0"/>
        <v>2.8E-3</v>
      </c>
      <c r="F12" s="52">
        <v>0.39100000000000001</v>
      </c>
      <c r="G12" s="50">
        <v>10</v>
      </c>
      <c r="H12" s="53">
        <f t="shared" ref="H12:H13" si="2">F12/G12</f>
        <v>3.9100000000000003E-2</v>
      </c>
      <c r="I12" s="54">
        <v>0.05</v>
      </c>
      <c r="J12" s="50" t="s">
        <v>11</v>
      </c>
      <c r="K12" s="53" t="s">
        <v>14</v>
      </c>
      <c r="L12" s="46"/>
    </row>
    <row r="13" spans="1:12" s="33" customFormat="1" ht="12" customHeight="1" outlineLevel="3">
      <c r="A13" s="48">
        <v>2006</v>
      </c>
      <c r="B13" s="49" t="s">
        <v>264</v>
      </c>
      <c r="C13" s="50">
        <v>15</v>
      </c>
      <c r="D13" s="50">
        <v>1000</v>
      </c>
      <c r="E13" s="51">
        <f t="shared" si="0"/>
        <v>1.4999999999999999E-2</v>
      </c>
      <c r="F13" s="52">
        <v>0.41899999999999998</v>
      </c>
      <c r="G13" s="50">
        <v>10</v>
      </c>
      <c r="H13" s="53">
        <f t="shared" si="2"/>
        <v>4.19E-2</v>
      </c>
      <c r="I13" s="54">
        <v>0.05</v>
      </c>
      <c r="J13" s="50" t="s">
        <v>11</v>
      </c>
      <c r="K13" s="53" t="s">
        <v>14</v>
      </c>
      <c r="L13" s="46"/>
    </row>
    <row r="14" spans="1:12" s="47" customFormat="1" ht="12" customHeight="1" outlineLevel="3">
      <c r="A14" s="48">
        <v>2007</v>
      </c>
      <c r="B14" s="49" t="s">
        <v>265</v>
      </c>
      <c r="C14" s="50">
        <v>27</v>
      </c>
      <c r="D14" s="50">
        <v>1000</v>
      </c>
      <c r="E14" s="51">
        <f t="shared" si="0"/>
        <v>2.7E-2</v>
      </c>
      <c r="F14" s="52">
        <v>0.2</v>
      </c>
      <c r="G14" s="50">
        <v>10</v>
      </c>
      <c r="H14" s="53">
        <f>F14/G14</f>
        <v>0.02</v>
      </c>
      <c r="I14" s="54">
        <v>0.05</v>
      </c>
      <c r="J14" s="50" t="s">
        <v>11</v>
      </c>
      <c r="K14" s="53" t="s">
        <v>14</v>
      </c>
      <c r="L14" s="46"/>
    </row>
    <row r="15" spans="1:12" s="47" customFormat="1" ht="12" customHeight="1" outlineLevel="3">
      <c r="A15" s="48">
        <v>2008</v>
      </c>
      <c r="B15" s="49" t="s">
        <v>244</v>
      </c>
      <c r="C15" s="50">
        <v>7.1</v>
      </c>
      <c r="D15" s="50">
        <v>1000</v>
      </c>
      <c r="E15" s="51">
        <f t="shared" si="0"/>
        <v>7.0999999999999995E-3</v>
      </c>
      <c r="F15" s="52">
        <v>1.9</v>
      </c>
      <c r="G15" s="50">
        <v>50</v>
      </c>
      <c r="H15" s="53">
        <f>F15/G15</f>
        <v>3.7999999999999999E-2</v>
      </c>
      <c r="I15" s="54">
        <v>0.05</v>
      </c>
      <c r="J15" s="50" t="s">
        <v>11</v>
      </c>
      <c r="K15" s="53" t="s">
        <v>13</v>
      </c>
      <c r="L15" s="46"/>
    </row>
    <row r="16" spans="1:12" s="33" customFormat="1" ht="12" customHeight="1" outlineLevel="3">
      <c r="A16" s="48">
        <v>2009</v>
      </c>
      <c r="B16" s="49" t="s">
        <v>243</v>
      </c>
      <c r="C16" s="50">
        <v>4.5999999999999996</v>
      </c>
      <c r="D16" s="50">
        <v>1000</v>
      </c>
      <c r="E16" s="51">
        <f t="shared" si="0"/>
        <v>4.5999999999999999E-3</v>
      </c>
      <c r="F16" s="52">
        <v>0.14000000000000001</v>
      </c>
      <c r="G16" s="50">
        <v>10</v>
      </c>
      <c r="H16" s="53">
        <f>F16/G16</f>
        <v>1.4000000000000002E-2</v>
      </c>
      <c r="I16" s="54">
        <v>0.05</v>
      </c>
      <c r="J16" s="50" t="s">
        <v>11</v>
      </c>
      <c r="K16" s="53" t="s">
        <v>14</v>
      </c>
      <c r="L16" s="55"/>
    </row>
    <row r="17" spans="1:12" s="47" customFormat="1" ht="12" customHeight="1" outlineLevel="3">
      <c r="A17" s="48">
        <v>2010</v>
      </c>
      <c r="B17" s="49" t="s">
        <v>266</v>
      </c>
      <c r="C17" s="50">
        <v>0.56999999999999995</v>
      </c>
      <c r="D17" s="50">
        <v>10000</v>
      </c>
      <c r="E17" s="51">
        <f t="shared" si="0"/>
        <v>5.6999999999999996E-5</v>
      </c>
      <c r="F17" s="52"/>
      <c r="G17" s="50"/>
      <c r="H17" s="53">
        <f t="shared" ref="H17:H23" si="3">E17</f>
        <v>5.6999999999999996E-5</v>
      </c>
      <c r="I17" s="54">
        <v>0.05</v>
      </c>
      <c r="J17" s="50" t="s">
        <v>11</v>
      </c>
      <c r="K17" s="53" t="s">
        <v>14</v>
      </c>
      <c r="L17" s="46"/>
    </row>
    <row r="18" spans="1:12" s="47" customFormat="1" ht="12" customHeight="1" outlineLevel="3">
      <c r="A18" s="48">
        <v>2011</v>
      </c>
      <c r="B18" s="49" t="s">
        <v>242</v>
      </c>
      <c r="C18" s="50">
        <v>18</v>
      </c>
      <c r="D18" s="50">
        <v>1000</v>
      </c>
      <c r="E18" s="51">
        <f t="shared" si="0"/>
        <v>1.7999999999999999E-2</v>
      </c>
      <c r="F18" s="52"/>
      <c r="G18" s="50"/>
      <c r="H18" s="53">
        <f t="shared" si="3"/>
        <v>1.7999999999999999E-2</v>
      </c>
      <c r="I18" s="54">
        <v>0.05</v>
      </c>
      <c r="J18" s="50" t="s">
        <v>11</v>
      </c>
      <c r="K18" s="53" t="s">
        <v>13</v>
      </c>
      <c r="L18" s="46"/>
    </row>
    <row r="19" spans="1:12" s="47" customFormat="1" ht="12" customHeight="1" outlineLevel="3">
      <c r="A19" s="48">
        <v>2012</v>
      </c>
      <c r="B19" s="49" t="s">
        <v>241</v>
      </c>
      <c r="C19" s="50">
        <v>2</v>
      </c>
      <c r="D19" s="50">
        <v>1000</v>
      </c>
      <c r="E19" s="51">
        <f t="shared" si="0"/>
        <v>2E-3</v>
      </c>
      <c r="F19" s="52"/>
      <c r="G19" s="50"/>
      <c r="H19" s="53">
        <f t="shared" si="3"/>
        <v>2E-3</v>
      </c>
      <c r="I19" s="54">
        <v>0.05</v>
      </c>
      <c r="J19" s="50" t="s">
        <v>11</v>
      </c>
      <c r="K19" s="53" t="s">
        <v>13</v>
      </c>
      <c r="L19" s="46"/>
    </row>
    <row r="20" spans="1:12" s="47" customFormat="1" ht="12" customHeight="1" outlineLevel="3">
      <c r="A20" s="48">
        <v>2013</v>
      </c>
      <c r="B20" s="49" t="s">
        <v>240</v>
      </c>
      <c r="C20" s="50">
        <v>0.73</v>
      </c>
      <c r="D20" s="50">
        <v>1000</v>
      </c>
      <c r="E20" s="51">
        <f t="shared" si="0"/>
        <v>7.2999999999999996E-4</v>
      </c>
      <c r="F20" s="52"/>
      <c r="G20" s="50"/>
      <c r="H20" s="53">
        <f t="shared" si="3"/>
        <v>7.2999999999999996E-4</v>
      </c>
      <c r="I20" s="54">
        <v>0.05</v>
      </c>
      <c r="J20" s="50" t="s">
        <v>11</v>
      </c>
      <c r="K20" s="53" t="s">
        <v>13</v>
      </c>
      <c r="L20" s="46"/>
    </row>
    <row r="21" spans="1:12" s="33" customFormat="1" ht="12" customHeight="1" outlineLevel="3">
      <c r="A21" s="48">
        <v>2014</v>
      </c>
      <c r="B21" s="49" t="s">
        <v>239</v>
      </c>
      <c r="C21" s="50">
        <v>100</v>
      </c>
      <c r="D21" s="50">
        <v>1000</v>
      </c>
      <c r="E21" s="51">
        <f t="shared" si="0"/>
        <v>0.1</v>
      </c>
      <c r="F21" s="52"/>
      <c r="G21" s="50"/>
      <c r="H21" s="53">
        <f t="shared" si="3"/>
        <v>0.1</v>
      </c>
      <c r="I21" s="54">
        <v>0.05</v>
      </c>
      <c r="J21" s="50" t="s">
        <v>11</v>
      </c>
      <c r="K21" s="53" t="s">
        <v>13</v>
      </c>
      <c r="L21" s="46"/>
    </row>
    <row r="22" spans="1:12" s="33" customFormat="1" ht="12" customHeight="1" outlineLevel="3">
      <c r="A22" s="48">
        <v>2015</v>
      </c>
      <c r="B22" s="49" t="s">
        <v>238</v>
      </c>
      <c r="C22" s="50">
        <v>6.6</v>
      </c>
      <c r="D22" s="50">
        <v>1000</v>
      </c>
      <c r="E22" s="51">
        <f t="shared" si="0"/>
        <v>6.6E-3</v>
      </c>
      <c r="F22" s="52"/>
      <c r="G22" s="50"/>
      <c r="H22" s="53">
        <f t="shared" si="3"/>
        <v>6.6E-3</v>
      </c>
      <c r="I22" s="54">
        <v>0.05</v>
      </c>
      <c r="J22" s="50" t="s">
        <v>11</v>
      </c>
      <c r="K22" s="53" t="s">
        <v>13</v>
      </c>
      <c r="L22" s="46"/>
    </row>
    <row r="23" spans="1:12" s="33" customFormat="1" ht="12" customHeight="1" outlineLevel="3">
      <c r="A23" s="48">
        <v>2016</v>
      </c>
      <c r="B23" s="49" t="s">
        <v>237</v>
      </c>
      <c r="C23" s="50">
        <v>0.88</v>
      </c>
      <c r="D23" s="50">
        <v>1000</v>
      </c>
      <c r="E23" s="51">
        <f t="shared" si="0"/>
        <v>8.8000000000000003E-4</v>
      </c>
      <c r="F23" s="52"/>
      <c r="G23" s="50"/>
      <c r="H23" s="53">
        <f t="shared" si="3"/>
        <v>8.8000000000000003E-4</v>
      </c>
      <c r="I23" s="54">
        <v>0.05</v>
      </c>
      <c r="J23" s="50" t="s">
        <v>11</v>
      </c>
      <c r="K23" s="53" t="s">
        <v>13</v>
      </c>
      <c r="L23" s="46"/>
    </row>
    <row r="24" spans="1:12" s="33" customFormat="1" ht="12" customHeight="1" outlineLevel="3">
      <c r="A24" s="48">
        <v>2017</v>
      </c>
      <c r="B24" s="49" t="s">
        <v>236</v>
      </c>
      <c r="C24" s="50">
        <v>1.96</v>
      </c>
      <c r="D24" s="50">
        <v>1000</v>
      </c>
      <c r="E24" s="51">
        <f t="shared" si="0"/>
        <v>1.9599999999999999E-3</v>
      </c>
      <c r="F24" s="52"/>
      <c r="G24" s="50"/>
      <c r="H24" s="53">
        <f>E24</f>
        <v>1.9599999999999999E-3</v>
      </c>
      <c r="I24" s="54">
        <v>0.5</v>
      </c>
      <c r="J24" s="50" t="s">
        <v>15</v>
      </c>
      <c r="K24" s="53" t="s">
        <v>13</v>
      </c>
      <c r="L24" s="46"/>
    </row>
    <row r="25" spans="1:12" s="33" customFormat="1" ht="12" customHeight="1" outlineLevel="3">
      <c r="A25" s="117">
        <v>2018</v>
      </c>
      <c r="B25" s="56" t="s">
        <v>267</v>
      </c>
      <c r="C25" s="50">
        <v>10</v>
      </c>
      <c r="D25" s="50">
        <v>1000</v>
      </c>
      <c r="E25" s="51">
        <v>0.01</v>
      </c>
      <c r="F25" s="52"/>
      <c r="G25" s="50"/>
      <c r="H25" s="53">
        <v>0.01</v>
      </c>
      <c r="I25" s="54">
        <v>0.05</v>
      </c>
      <c r="J25" s="50" t="s">
        <v>11</v>
      </c>
      <c r="K25" s="53" t="s">
        <v>13</v>
      </c>
      <c r="L25" s="46"/>
    </row>
    <row r="26" spans="1:12" s="33" customFormat="1" ht="12" customHeight="1" outlineLevel="3">
      <c r="A26" s="117">
        <v>2019</v>
      </c>
      <c r="B26" s="56" t="s">
        <v>268</v>
      </c>
      <c r="C26" s="50">
        <v>6.1</v>
      </c>
      <c r="D26" s="50">
        <v>1000</v>
      </c>
      <c r="E26" s="51">
        <f t="shared" ref="E26:E29" si="4">C26/D26</f>
        <v>6.0999999999999995E-3</v>
      </c>
      <c r="F26" s="52"/>
      <c r="G26" s="50"/>
      <c r="H26" s="53">
        <f>E26</f>
        <v>6.0999999999999995E-3</v>
      </c>
      <c r="I26" s="54">
        <v>0.05</v>
      </c>
      <c r="J26" s="50" t="s">
        <v>11</v>
      </c>
      <c r="K26" s="53" t="s">
        <v>13</v>
      </c>
      <c r="L26" s="46"/>
    </row>
    <row r="27" spans="1:12" s="33" customFormat="1" ht="30" customHeight="1" outlineLevel="3">
      <c r="A27" s="157">
        <v>2020</v>
      </c>
      <c r="B27" s="57" t="s">
        <v>269</v>
      </c>
      <c r="C27" s="50">
        <v>10</v>
      </c>
      <c r="D27" s="50">
        <v>1000</v>
      </c>
      <c r="E27" s="51">
        <f t="shared" si="4"/>
        <v>0.01</v>
      </c>
      <c r="F27" s="52"/>
      <c r="G27" s="50"/>
      <c r="H27" s="53">
        <f>E27</f>
        <v>0.01</v>
      </c>
      <c r="I27" s="54">
        <v>0.05</v>
      </c>
      <c r="J27" s="50" t="s">
        <v>11</v>
      </c>
      <c r="K27" s="53" t="s">
        <v>13</v>
      </c>
      <c r="L27" s="46"/>
    </row>
    <row r="28" spans="1:12" s="47" customFormat="1" ht="12" customHeight="1" outlineLevel="3">
      <c r="A28" s="48">
        <v>2021</v>
      </c>
      <c r="B28" s="49" t="s">
        <v>235</v>
      </c>
      <c r="C28" s="50">
        <v>9</v>
      </c>
      <c r="D28" s="50">
        <v>10000</v>
      </c>
      <c r="E28" s="51">
        <f t="shared" si="4"/>
        <v>8.9999999999999998E-4</v>
      </c>
      <c r="F28" s="52">
        <v>0.25</v>
      </c>
      <c r="G28" s="50">
        <v>50</v>
      </c>
      <c r="H28" s="53">
        <f>F28/G28</f>
        <v>5.0000000000000001E-3</v>
      </c>
      <c r="I28" s="54">
        <v>0.05</v>
      </c>
      <c r="J28" s="50" t="s">
        <v>11</v>
      </c>
      <c r="K28" s="53" t="s">
        <v>12</v>
      </c>
      <c r="L28" s="46"/>
    </row>
    <row r="29" spans="1:12" s="47" customFormat="1" ht="12" customHeight="1" outlineLevel="3">
      <c r="A29" s="48">
        <v>2022</v>
      </c>
      <c r="B29" s="49" t="s">
        <v>234</v>
      </c>
      <c r="C29" s="50">
        <v>0.80649999999999999</v>
      </c>
      <c r="D29" s="50">
        <v>1000</v>
      </c>
      <c r="E29" s="51">
        <f t="shared" si="4"/>
        <v>8.0650000000000003E-4</v>
      </c>
      <c r="F29" s="52">
        <v>0.23</v>
      </c>
      <c r="G29" s="50">
        <v>50</v>
      </c>
      <c r="H29" s="53">
        <f>F29/G29</f>
        <v>4.5999999999999999E-3</v>
      </c>
      <c r="I29" s="54">
        <v>0.05</v>
      </c>
      <c r="J29" s="50" t="s">
        <v>11</v>
      </c>
      <c r="K29" s="53" t="s">
        <v>12</v>
      </c>
      <c r="L29" s="46"/>
    </row>
    <row r="30" spans="1:12" s="33" customFormat="1" ht="12" customHeight="1" outlineLevel="3">
      <c r="A30" s="48">
        <v>2023</v>
      </c>
      <c r="B30" s="49" t="s">
        <v>233</v>
      </c>
      <c r="C30" s="50">
        <v>3.3</v>
      </c>
      <c r="D30" s="50">
        <v>10000</v>
      </c>
      <c r="E30" s="51">
        <f>C30/D30</f>
        <v>3.3E-4</v>
      </c>
      <c r="F30" s="52">
        <v>1.2</v>
      </c>
      <c r="G30" s="50">
        <v>50</v>
      </c>
      <c r="H30" s="53">
        <f>F30/G30</f>
        <v>2.4E-2</v>
      </c>
      <c r="I30" s="54">
        <v>0.05</v>
      </c>
      <c r="J30" s="50" t="s">
        <v>11</v>
      </c>
      <c r="K30" s="53" t="s">
        <v>12</v>
      </c>
      <c r="L30" s="46"/>
    </row>
    <row r="31" spans="1:12" s="47" customFormat="1" ht="12" customHeight="1" outlineLevel="3">
      <c r="A31" s="48">
        <v>2024</v>
      </c>
      <c r="B31" s="49" t="s">
        <v>232</v>
      </c>
      <c r="C31" s="50">
        <v>0.5</v>
      </c>
      <c r="D31" s="50">
        <v>5000</v>
      </c>
      <c r="E31" s="51">
        <f t="shared" si="0"/>
        <v>1E-4</v>
      </c>
      <c r="F31" s="52"/>
      <c r="G31" s="50"/>
      <c r="H31" s="53">
        <f>E31</f>
        <v>1E-4</v>
      </c>
      <c r="I31" s="54">
        <v>0.05</v>
      </c>
      <c r="J31" s="50" t="s">
        <v>11</v>
      </c>
      <c r="K31" s="53" t="s">
        <v>12</v>
      </c>
      <c r="L31" s="46"/>
    </row>
    <row r="32" spans="1:12" s="33" customFormat="1" ht="12" customHeight="1" outlineLevel="3">
      <c r="A32" s="117">
        <v>2025</v>
      </c>
      <c r="B32" s="49" t="s">
        <v>270</v>
      </c>
      <c r="C32" s="50">
        <v>22</v>
      </c>
      <c r="D32" s="50">
        <v>1000</v>
      </c>
      <c r="E32" s="51">
        <f t="shared" si="0"/>
        <v>2.1999999999999999E-2</v>
      </c>
      <c r="F32" s="52">
        <v>10</v>
      </c>
      <c r="G32" s="50">
        <v>100</v>
      </c>
      <c r="H32" s="53">
        <f t="shared" ref="H32" si="5">F32/G32</f>
        <v>0.1</v>
      </c>
      <c r="I32" s="54">
        <v>0.05</v>
      </c>
      <c r="J32" s="50" t="s">
        <v>11</v>
      </c>
      <c r="K32" s="53" t="s">
        <v>14</v>
      </c>
      <c r="L32" s="46"/>
    </row>
    <row r="33" spans="1:12" s="47" customFormat="1" ht="12" customHeight="1" outlineLevel="3">
      <c r="A33" s="48">
        <v>2026</v>
      </c>
      <c r="B33" s="49" t="s">
        <v>16</v>
      </c>
      <c r="C33" s="50">
        <v>56</v>
      </c>
      <c r="D33" s="50">
        <v>10000</v>
      </c>
      <c r="E33" s="51">
        <f t="shared" si="0"/>
        <v>5.5999999999999999E-3</v>
      </c>
      <c r="F33" s="52"/>
      <c r="G33" s="50"/>
      <c r="H33" s="53">
        <f>E33</f>
        <v>5.5999999999999999E-3</v>
      </c>
      <c r="I33" s="54">
        <v>0.05</v>
      </c>
      <c r="J33" s="50" t="s">
        <v>11</v>
      </c>
      <c r="K33" s="53" t="s">
        <v>14</v>
      </c>
      <c r="L33" s="46"/>
    </row>
    <row r="34" spans="1:12" s="47" customFormat="1" ht="12" customHeight="1" outlineLevel="3">
      <c r="A34" s="48">
        <v>2027</v>
      </c>
      <c r="B34" s="49" t="s">
        <v>231</v>
      </c>
      <c r="C34" s="50">
        <v>100</v>
      </c>
      <c r="D34" s="50">
        <v>10000</v>
      </c>
      <c r="E34" s="51">
        <f t="shared" si="0"/>
        <v>0.01</v>
      </c>
      <c r="F34" s="52"/>
      <c r="G34" s="50"/>
      <c r="H34" s="53">
        <f>E34</f>
        <v>0.01</v>
      </c>
      <c r="I34" s="54">
        <v>0.05</v>
      </c>
      <c r="J34" s="50" t="s">
        <v>11</v>
      </c>
      <c r="K34" s="53" t="s">
        <v>13</v>
      </c>
      <c r="L34" s="46"/>
    </row>
    <row r="35" spans="1:12" s="47" customFormat="1" ht="12" customHeight="1" outlineLevel="3">
      <c r="A35" s="48">
        <v>2028</v>
      </c>
      <c r="B35" s="49" t="s">
        <v>271</v>
      </c>
      <c r="C35" s="50">
        <v>8.8000000000000007</v>
      </c>
      <c r="D35" s="50">
        <v>1000</v>
      </c>
      <c r="E35" s="51">
        <f t="shared" si="0"/>
        <v>8.8000000000000005E-3</v>
      </c>
      <c r="F35" s="52">
        <v>5</v>
      </c>
      <c r="G35" s="50">
        <v>100</v>
      </c>
      <c r="H35" s="53">
        <f>F35/G35</f>
        <v>0.05</v>
      </c>
      <c r="I35" s="54">
        <v>0.05</v>
      </c>
      <c r="J35" s="50" t="s">
        <v>11</v>
      </c>
      <c r="K35" s="53" t="s">
        <v>13</v>
      </c>
      <c r="L35" s="46"/>
    </row>
    <row r="36" spans="1:12" s="47" customFormat="1" ht="12" customHeight="1" outlineLevel="3">
      <c r="A36" s="48">
        <v>2029</v>
      </c>
      <c r="B36" s="49" t="s">
        <v>230</v>
      </c>
      <c r="C36" s="50">
        <v>38</v>
      </c>
      <c r="D36" s="50">
        <v>1000</v>
      </c>
      <c r="E36" s="51">
        <f t="shared" si="0"/>
        <v>3.7999999999999999E-2</v>
      </c>
      <c r="F36" s="52"/>
      <c r="G36" s="50"/>
      <c r="H36" s="53">
        <f t="shared" ref="H36:H38" si="6">E36</f>
        <v>3.7999999999999999E-2</v>
      </c>
      <c r="I36" s="54">
        <v>0.05</v>
      </c>
      <c r="J36" s="50" t="s">
        <v>11</v>
      </c>
      <c r="K36" s="53" t="s">
        <v>12</v>
      </c>
      <c r="L36" s="46"/>
    </row>
    <row r="37" spans="1:12" s="47" customFormat="1" ht="12" customHeight="1" outlineLevel="3">
      <c r="A37" s="39">
        <v>2030</v>
      </c>
      <c r="B37" s="40" t="s">
        <v>272</v>
      </c>
      <c r="C37" s="45">
        <v>0.1</v>
      </c>
      <c r="D37" s="41">
        <v>1000</v>
      </c>
      <c r="E37" s="42">
        <f t="shared" si="0"/>
        <v>1E-4</v>
      </c>
      <c r="F37" s="43">
        <v>0.32</v>
      </c>
      <c r="G37" s="41">
        <v>100</v>
      </c>
      <c r="H37" s="44">
        <f>F37/G37</f>
        <v>3.2000000000000002E-3</v>
      </c>
      <c r="I37" s="45">
        <v>0.5</v>
      </c>
      <c r="J37" s="41" t="s">
        <v>15</v>
      </c>
      <c r="K37" s="44" t="s">
        <v>13</v>
      </c>
      <c r="L37" s="46"/>
    </row>
    <row r="38" spans="1:12" s="47" customFormat="1" ht="12" customHeight="1" outlineLevel="3">
      <c r="A38" s="48">
        <v>2031</v>
      </c>
      <c r="B38" s="49" t="s">
        <v>229</v>
      </c>
      <c r="C38" s="54">
        <v>238</v>
      </c>
      <c r="D38" s="50">
        <v>1000</v>
      </c>
      <c r="E38" s="51">
        <f t="shared" si="0"/>
        <v>0.23799999999999999</v>
      </c>
      <c r="F38" s="52"/>
      <c r="G38" s="50"/>
      <c r="H38" s="53">
        <f t="shared" si="6"/>
        <v>0.23799999999999999</v>
      </c>
      <c r="I38" s="54">
        <v>0.05</v>
      </c>
      <c r="J38" s="50" t="s">
        <v>11</v>
      </c>
      <c r="K38" s="53" t="s">
        <v>14</v>
      </c>
      <c r="L38" s="46"/>
    </row>
    <row r="39" spans="1:12" s="47" customFormat="1" ht="12" customHeight="1" outlineLevel="3" thickBot="1">
      <c r="A39" s="58">
        <v>2032</v>
      </c>
      <c r="B39" s="59" t="s">
        <v>228</v>
      </c>
      <c r="C39" s="60">
        <v>25.1</v>
      </c>
      <c r="D39" s="61">
        <v>1000</v>
      </c>
      <c r="E39" s="62">
        <f>C39/D39</f>
        <v>2.5100000000000001E-2</v>
      </c>
      <c r="F39" s="63">
        <v>12.5</v>
      </c>
      <c r="G39" s="61">
        <v>50</v>
      </c>
      <c r="H39" s="64">
        <f>F39/G39</f>
        <v>0.25</v>
      </c>
      <c r="I39" s="60">
        <v>0.05</v>
      </c>
      <c r="J39" s="61" t="s">
        <v>11</v>
      </c>
      <c r="K39" s="64" t="s">
        <v>14</v>
      </c>
      <c r="L39" s="46"/>
    </row>
    <row r="40" spans="1:12" ht="12" customHeight="1" outlineLevel="3" thickBot="1">
      <c r="A40" s="65"/>
      <c r="B40" s="66"/>
      <c r="C40" s="67"/>
      <c r="D40" s="67"/>
      <c r="E40" s="67"/>
      <c r="F40" s="67"/>
      <c r="G40" s="67"/>
      <c r="H40" s="67"/>
      <c r="I40" s="67"/>
      <c r="J40" s="67"/>
      <c r="L40" s="46"/>
    </row>
    <row r="41" spans="1:12" ht="17.149999999999999" customHeight="1" outlineLevel="3" thickBot="1">
      <c r="A41" s="68"/>
      <c r="B41" s="35" t="s">
        <v>328</v>
      </c>
      <c r="C41" s="36"/>
      <c r="D41" s="36"/>
      <c r="E41" s="36"/>
      <c r="F41" s="36"/>
      <c r="G41" s="36"/>
      <c r="H41" s="36"/>
      <c r="I41" s="36"/>
      <c r="J41" s="36"/>
      <c r="K41" s="37"/>
      <c r="L41" s="46"/>
    </row>
    <row r="42" spans="1:12" s="47" customFormat="1" ht="12" customHeight="1" outlineLevel="3">
      <c r="A42" s="150">
        <v>2107</v>
      </c>
      <c r="B42" s="71" t="s">
        <v>275</v>
      </c>
      <c r="C42" s="52">
        <v>37.299999999999997</v>
      </c>
      <c r="D42" s="50">
        <v>5000</v>
      </c>
      <c r="E42" s="53">
        <f t="shared" ref="E42:E66" si="7">C42/D42</f>
        <v>7.4599999999999996E-3</v>
      </c>
      <c r="F42" s="52">
        <v>1.5</v>
      </c>
      <c r="G42" s="50">
        <v>10</v>
      </c>
      <c r="H42" s="53">
        <f>F42/G42</f>
        <v>0.15</v>
      </c>
      <c r="I42" s="52">
        <v>0.05</v>
      </c>
      <c r="J42" s="50" t="s">
        <v>11</v>
      </c>
      <c r="K42" s="53" t="s">
        <v>13</v>
      </c>
      <c r="L42" s="72"/>
    </row>
    <row r="43" spans="1:12" s="33" customFormat="1" ht="12" customHeight="1" outlineLevel="3">
      <c r="A43" s="150">
        <v>2108</v>
      </c>
      <c r="B43" s="71" t="s">
        <v>276</v>
      </c>
      <c r="C43" s="52">
        <v>5</v>
      </c>
      <c r="D43" s="50">
        <v>1000</v>
      </c>
      <c r="E43" s="53">
        <f t="shared" si="7"/>
        <v>5.0000000000000001E-3</v>
      </c>
      <c r="F43" s="52">
        <v>1.5</v>
      </c>
      <c r="G43" s="50">
        <v>10</v>
      </c>
      <c r="H43" s="53">
        <v>0.15</v>
      </c>
      <c r="I43" s="52">
        <v>0.05</v>
      </c>
      <c r="J43" s="50" t="s">
        <v>11</v>
      </c>
      <c r="K43" s="53" t="s">
        <v>14</v>
      </c>
      <c r="L43" s="72"/>
    </row>
    <row r="44" spans="1:12" s="47" customFormat="1" ht="12" customHeight="1" outlineLevel="3">
      <c r="A44" s="150">
        <v>2112</v>
      </c>
      <c r="B44" s="71" t="s">
        <v>280</v>
      </c>
      <c r="C44" s="52">
        <v>0.23</v>
      </c>
      <c r="D44" s="50">
        <v>1000</v>
      </c>
      <c r="E44" s="53">
        <f t="shared" si="7"/>
        <v>2.3000000000000001E-4</v>
      </c>
      <c r="F44" s="52">
        <v>0.18</v>
      </c>
      <c r="G44" s="50">
        <v>100</v>
      </c>
      <c r="H44" s="53">
        <f t="shared" ref="H44:H49" si="8">F44/G44</f>
        <v>1.8E-3</v>
      </c>
      <c r="I44" s="52">
        <v>0.05</v>
      </c>
      <c r="J44" s="50" t="s">
        <v>11</v>
      </c>
      <c r="K44" s="53" t="s">
        <v>13</v>
      </c>
      <c r="L44" s="73"/>
    </row>
    <row r="45" spans="1:12" s="33" customFormat="1" ht="12" customHeight="1" outlineLevel="3">
      <c r="A45" s="150">
        <v>2113</v>
      </c>
      <c r="B45" s="71" t="s">
        <v>281</v>
      </c>
      <c r="C45" s="52">
        <v>1</v>
      </c>
      <c r="D45" s="50">
        <v>1000</v>
      </c>
      <c r="E45" s="53">
        <f t="shared" si="7"/>
        <v>1E-3</v>
      </c>
      <c r="F45" s="52">
        <v>0.74</v>
      </c>
      <c r="G45" s="50">
        <v>10</v>
      </c>
      <c r="H45" s="53">
        <f t="shared" si="8"/>
        <v>7.3999999999999996E-2</v>
      </c>
      <c r="I45" s="52">
        <v>0.05</v>
      </c>
      <c r="J45" s="50" t="s">
        <v>11</v>
      </c>
      <c r="K45" s="53" t="s">
        <v>13</v>
      </c>
      <c r="L45" s="72"/>
    </row>
    <row r="46" spans="1:12" s="33" customFormat="1" ht="12" customHeight="1" outlineLevel="3">
      <c r="A46" s="150">
        <v>2114</v>
      </c>
      <c r="B46" s="71" t="s">
        <v>282</v>
      </c>
      <c r="C46" s="52">
        <v>1</v>
      </c>
      <c r="D46" s="50">
        <v>1000</v>
      </c>
      <c r="E46" s="53">
        <f t="shared" si="7"/>
        <v>1E-3</v>
      </c>
      <c r="F46" s="52">
        <v>0.6</v>
      </c>
      <c r="G46" s="50">
        <v>10</v>
      </c>
      <c r="H46" s="53">
        <f t="shared" si="8"/>
        <v>0.06</v>
      </c>
      <c r="I46" s="52">
        <v>0.05</v>
      </c>
      <c r="J46" s="50" t="s">
        <v>11</v>
      </c>
      <c r="K46" s="53" t="s">
        <v>13</v>
      </c>
      <c r="L46" s="72"/>
    </row>
    <row r="47" spans="1:12" s="33" customFormat="1" ht="12" customHeight="1" outlineLevel="3">
      <c r="A47" s="150">
        <v>2115</v>
      </c>
      <c r="B47" s="71" t="s">
        <v>283</v>
      </c>
      <c r="C47" s="52">
        <v>1</v>
      </c>
      <c r="D47" s="50">
        <v>1000</v>
      </c>
      <c r="E47" s="53">
        <f t="shared" si="7"/>
        <v>1E-3</v>
      </c>
      <c r="F47" s="52">
        <v>2.5</v>
      </c>
      <c r="G47" s="50">
        <v>10</v>
      </c>
      <c r="H47" s="53">
        <f t="shared" si="8"/>
        <v>0.25</v>
      </c>
      <c r="I47" s="52">
        <v>0.05</v>
      </c>
      <c r="J47" s="50" t="s">
        <v>11</v>
      </c>
      <c r="K47" s="53" t="s">
        <v>13</v>
      </c>
      <c r="L47" s="72"/>
    </row>
    <row r="48" spans="1:12" s="47" customFormat="1" ht="12" customHeight="1" outlineLevel="3">
      <c r="A48" s="150">
        <v>2130</v>
      </c>
      <c r="B48" s="71" t="s">
        <v>227</v>
      </c>
      <c r="C48" s="52">
        <v>0.78</v>
      </c>
      <c r="D48" s="50">
        <v>1000</v>
      </c>
      <c r="E48" s="53">
        <f t="shared" si="7"/>
        <v>7.7999999999999999E-4</v>
      </c>
      <c r="F48" s="52">
        <v>0.36</v>
      </c>
      <c r="G48" s="50">
        <v>100</v>
      </c>
      <c r="H48" s="53">
        <f t="shared" si="8"/>
        <v>3.5999999999999999E-3</v>
      </c>
      <c r="I48" s="52">
        <v>0.05</v>
      </c>
      <c r="J48" s="50" t="s">
        <v>11</v>
      </c>
      <c r="K48" s="75" t="s">
        <v>13</v>
      </c>
      <c r="L48" s="72"/>
    </row>
    <row r="49" spans="1:12" s="47" customFormat="1" ht="12" customHeight="1" outlineLevel="3">
      <c r="A49" s="150">
        <v>2131</v>
      </c>
      <c r="B49" s="71" t="s">
        <v>296</v>
      </c>
      <c r="C49" s="52">
        <v>3.2</v>
      </c>
      <c r="D49" s="50">
        <v>5000</v>
      </c>
      <c r="E49" s="53">
        <f t="shared" si="7"/>
        <v>6.4000000000000005E-4</v>
      </c>
      <c r="F49" s="52">
        <v>1</v>
      </c>
      <c r="G49" s="50">
        <v>100</v>
      </c>
      <c r="H49" s="53">
        <f t="shared" si="8"/>
        <v>0.01</v>
      </c>
      <c r="I49" s="52">
        <v>0.05</v>
      </c>
      <c r="J49" s="50" t="s">
        <v>11</v>
      </c>
      <c r="K49" s="53" t="s">
        <v>13</v>
      </c>
      <c r="L49" s="72"/>
    </row>
    <row r="50" spans="1:12" s="33" customFormat="1" ht="12" customHeight="1" outlineLevel="3">
      <c r="A50" s="150">
        <v>2132</v>
      </c>
      <c r="B50" s="71" t="s">
        <v>226</v>
      </c>
      <c r="C50" s="52">
        <v>10</v>
      </c>
      <c r="D50" s="50">
        <v>1000</v>
      </c>
      <c r="E50" s="53">
        <f t="shared" si="7"/>
        <v>0.01</v>
      </c>
      <c r="F50" s="52"/>
      <c r="G50" s="50"/>
      <c r="H50" s="53">
        <f>E50</f>
        <v>0.01</v>
      </c>
      <c r="I50" s="52">
        <v>0.05</v>
      </c>
      <c r="J50" s="50" t="s">
        <v>11</v>
      </c>
      <c r="K50" s="53" t="s">
        <v>14</v>
      </c>
      <c r="L50" s="72"/>
    </row>
    <row r="51" spans="1:12" s="33" customFormat="1" ht="12" customHeight="1" outlineLevel="3">
      <c r="A51" s="150">
        <v>2133</v>
      </c>
      <c r="B51" s="71" t="s">
        <v>225</v>
      </c>
      <c r="C51" s="52">
        <v>10</v>
      </c>
      <c r="D51" s="50">
        <v>1000</v>
      </c>
      <c r="E51" s="53">
        <f t="shared" si="7"/>
        <v>0.01</v>
      </c>
      <c r="F51" s="52">
        <v>6.25</v>
      </c>
      <c r="G51" s="50">
        <v>50</v>
      </c>
      <c r="H51" s="53">
        <v>0.125</v>
      </c>
      <c r="I51" s="52">
        <v>0.05</v>
      </c>
      <c r="J51" s="50" t="s">
        <v>11</v>
      </c>
      <c r="K51" s="53" t="s">
        <v>14</v>
      </c>
      <c r="L51" s="72"/>
    </row>
    <row r="52" spans="1:12" s="33" customFormat="1" ht="12" customHeight="1" outlineLevel="3">
      <c r="A52" s="76">
        <v>2134</v>
      </c>
      <c r="B52" s="71" t="s">
        <v>297</v>
      </c>
      <c r="C52" s="52">
        <v>28</v>
      </c>
      <c r="D52" s="50">
        <v>1000</v>
      </c>
      <c r="E52" s="53">
        <f t="shared" si="7"/>
        <v>2.8000000000000001E-2</v>
      </c>
      <c r="F52" s="52">
        <v>1.75</v>
      </c>
      <c r="G52" s="50">
        <v>10</v>
      </c>
      <c r="H52" s="53">
        <f t="shared" ref="H52:H53" si="9">F52/G52</f>
        <v>0.17499999999999999</v>
      </c>
      <c r="I52" s="52">
        <v>0.05</v>
      </c>
      <c r="J52" s="50" t="s">
        <v>11</v>
      </c>
      <c r="K52" s="53" t="s">
        <v>14</v>
      </c>
      <c r="L52" s="72"/>
    </row>
    <row r="53" spans="1:12" s="47" customFormat="1" ht="12" customHeight="1" outlineLevel="3">
      <c r="A53" s="150">
        <v>2135</v>
      </c>
      <c r="B53" s="71" t="s">
        <v>224</v>
      </c>
      <c r="C53" s="52">
        <v>480</v>
      </c>
      <c r="D53" s="50">
        <v>1000</v>
      </c>
      <c r="E53" s="53">
        <f t="shared" si="7"/>
        <v>0.48</v>
      </c>
      <c r="F53" s="52">
        <v>100</v>
      </c>
      <c r="G53" s="50">
        <v>100</v>
      </c>
      <c r="H53" s="53">
        <f t="shared" si="9"/>
        <v>1</v>
      </c>
      <c r="I53" s="52">
        <v>0.05</v>
      </c>
      <c r="J53" s="50" t="s">
        <v>11</v>
      </c>
      <c r="K53" s="53" t="s">
        <v>12</v>
      </c>
      <c r="L53" s="72"/>
    </row>
    <row r="54" spans="1:12" s="47" customFormat="1" ht="12" customHeight="1" outlineLevel="3">
      <c r="A54" s="150">
        <v>2136</v>
      </c>
      <c r="B54" s="71" t="s">
        <v>298</v>
      </c>
      <c r="C54" s="52">
        <v>8.6999999999999993</v>
      </c>
      <c r="D54" s="50">
        <v>1000</v>
      </c>
      <c r="E54" s="53">
        <f t="shared" si="7"/>
        <v>8.6999999999999994E-3</v>
      </c>
      <c r="F54" s="52">
        <v>1.75</v>
      </c>
      <c r="G54" s="50">
        <v>10</v>
      </c>
      <c r="H54" s="53">
        <f>F54/G54</f>
        <v>0.17499999999999999</v>
      </c>
      <c r="I54" s="52">
        <v>0.05</v>
      </c>
      <c r="J54" s="50" t="s">
        <v>11</v>
      </c>
      <c r="K54" s="53" t="s">
        <v>14</v>
      </c>
      <c r="L54" s="72"/>
    </row>
    <row r="55" spans="1:12" s="47" customFormat="1" ht="12" customHeight="1" outlineLevel="3">
      <c r="A55" s="150">
        <v>2137</v>
      </c>
      <c r="B55" s="71" t="s">
        <v>299</v>
      </c>
      <c r="C55" s="52"/>
      <c r="D55" s="50"/>
      <c r="E55" s="53">
        <f>H55</f>
        <v>0.17499999999999999</v>
      </c>
      <c r="F55" s="52">
        <v>1.75</v>
      </c>
      <c r="G55" s="50">
        <v>10</v>
      </c>
      <c r="H55" s="53">
        <f>F55/G55</f>
        <v>0.17499999999999999</v>
      </c>
      <c r="I55" s="52">
        <v>0.05</v>
      </c>
      <c r="J55" s="50" t="s">
        <v>11</v>
      </c>
      <c r="K55" s="53" t="s">
        <v>13</v>
      </c>
      <c r="L55" s="72"/>
    </row>
    <row r="56" spans="1:12" s="33" customFormat="1" ht="12" customHeight="1" outlineLevel="3">
      <c r="A56" s="150">
        <v>2138</v>
      </c>
      <c r="B56" s="71" t="s">
        <v>223</v>
      </c>
      <c r="C56" s="52">
        <v>9.5</v>
      </c>
      <c r="D56" s="50">
        <v>1000</v>
      </c>
      <c r="E56" s="53">
        <f t="shared" ref="E56" si="10">C56/D56</f>
        <v>9.4999999999999998E-3</v>
      </c>
      <c r="F56" s="52">
        <v>7.0000000000000007E-2</v>
      </c>
      <c r="G56" s="50">
        <v>10</v>
      </c>
      <c r="H56" s="53">
        <f>F56/G56</f>
        <v>7.000000000000001E-3</v>
      </c>
      <c r="I56" s="52">
        <v>0.05</v>
      </c>
      <c r="J56" s="50" t="s">
        <v>11</v>
      </c>
      <c r="K56" s="53" t="s">
        <v>14</v>
      </c>
      <c r="L56" s="72"/>
    </row>
    <row r="57" spans="1:12" s="33" customFormat="1" ht="12" customHeight="1" outlineLevel="3">
      <c r="A57" s="150">
        <v>2139</v>
      </c>
      <c r="B57" s="71" t="s">
        <v>222</v>
      </c>
      <c r="C57" s="52">
        <v>17</v>
      </c>
      <c r="D57" s="50">
        <v>10000</v>
      </c>
      <c r="E57" s="53">
        <f t="shared" si="7"/>
        <v>1.6999999999999999E-3</v>
      </c>
      <c r="F57" s="52"/>
      <c r="G57" s="50"/>
      <c r="H57" s="53">
        <f>E57</f>
        <v>1.6999999999999999E-3</v>
      </c>
      <c r="I57" s="52">
        <v>0.05</v>
      </c>
      <c r="J57" s="50" t="s">
        <v>11</v>
      </c>
      <c r="K57" s="53" t="s">
        <v>14</v>
      </c>
      <c r="L57" s="72"/>
    </row>
    <row r="58" spans="1:12" s="33" customFormat="1" ht="12" customHeight="1" outlineLevel="3">
      <c r="A58" s="150">
        <v>2140</v>
      </c>
      <c r="B58" s="71" t="s">
        <v>221</v>
      </c>
      <c r="C58" s="52">
        <v>2</v>
      </c>
      <c r="D58" s="50">
        <v>1000</v>
      </c>
      <c r="E58" s="53">
        <f t="shared" si="7"/>
        <v>2E-3</v>
      </c>
      <c r="F58" s="52">
        <v>7.0000000000000007E-2</v>
      </c>
      <c r="G58" s="50">
        <v>10</v>
      </c>
      <c r="H58" s="53">
        <f>F58/G58</f>
        <v>7.000000000000001E-3</v>
      </c>
      <c r="I58" s="52">
        <v>0.05</v>
      </c>
      <c r="J58" s="50" t="s">
        <v>11</v>
      </c>
      <c r="K58" s="53" t="s">
        <v>14</v>
      </c>
      <c r="L58" s="72"/>
    </row>
    <row r="59" spans="1:12" ht="12" customHeight="1" outlineLevel="3">
      <c r="A59" s="150">
        <v>2141</v>
      </c>
      <c r="B59" s="49" t="s">
        <v>17</v>
      </c>
      <c r="C59" s="54">
        <v>7</v>
      </c>
      <c r="D59" s="50">
        <v>1000</v>
      </c>
      <c r="E59" s="53">
        <f t="shared" si="7"/>
        <v>7.0000000000000001E-3</v>
      </c>
      <c r="F59" s="52"/>
      <c r="G59" s="50"/>
      <c r="H59" s="53">
        <f>E59</f>
        <v>7.0000000000000001E-3</v>
      </c>
      <c r="I59" s="52">
        <v>0.05</v>
      </c>
      <c r="J59" s="50" t="s">
        <v>11</v>
      </c>
      <c r="K59" s="53" t="s">
        <v>14</v>
      </c>
      <c r="L59" s="72"/>
    </row>
    <row r="60" spans="1:12" ht="12" customHeight="1" outlineLevel="3">
      <c r="A60" s="150">
        <v>2142</v>
      </c>
      <c r="B60" s="49" t="s">
        <v>300</v>
      </c>
      <c r="C60" s="54">
        <v>6.4</v>
      </c>
      <c r="D60" s="50">
        <v>5000</v>
      </c>
      <c r="E60" s="51">
        <f t="shared" si="7"/>
        <v>1.2800000000000001E-3</v>
      </c>
      <c r="F60" s="52"/>
      <c r="G60" s="50"/>
      <c r="H60" s="51">
        <f>E60</f>
        <v>1.2800000000000001E-3</v>
      </c>
      <c r="I60" s="52">
        <v>0.05</v>
      </c>
      <c r="J60" s="50" t="s">
        <v>11</v>
      </c>
      <c r="K60" s="53" t="s">
        <v>13</v>
      </c>
      <c r="L60" s="77"/>
    </row>
    <row r="61" spans="1:12" ht="12" customHeight="1" outlineLevel="3">
      <c r="A61" s="150">
        <v>2143</v>
      </c>
      <c r="B61" s="49" t="s">
        <v>220</v>
      </c>
      <c r="C61" s="54">
        <v>0.1</v>
      </c>
      <c r="D61" s="50">
        <v>5000</v>
      </c>
      <c r="E61" s="51">
        <f t="shared" si="7"/>
        <v>2.0000000000000002E-5</v>
      </c>
      <c r="F61" s="52">
        <v>1.0699999999999999E-2</v>
      </c>
      <c r="G61" s="50">
        <v>50</v>
      </c>
      <c r="H61" s="51">
        <v>2.14E-4</v>
      </c>
      <c r="I61" s="52">
        <v>0.05</v>
      </c>
      <c r="J61" s="50" t="s">
        <v>11</v>
      </c>
      <c r="K61" s="53" t="s">
        <v>13</v>
      </c>
      <c r="L61" s="77"/>
    </row>
    <row r="62" spans="1:12" ht="12" customHeight="1" outlineLevel="3">
      <c r="A62" s="150">
        <v>2144</v>
      </c>
      <c r="B62" s="49" t="s">
        <v>301</v>
      </c>
      <c r="C62" s="54">
        <v>0.42</v>
      </c>
      <c r="D62" s="50">
        <v>5000</v>
      </c>
      <c r="E62" s="51">
        <f t="shared" si="7"/>
        <v>8.3999999999999995E-5</v>
      </c>
      <c r="F62" s="52">
        <v>1.0699999999999999E-2</v>
      </c>
      <c r="G62" s="50">
        <v>50</v>
      </c>
      <c r="H62" s="51">
        <f>F62/G62</f>
        <v>2.14E-4</v>
      </c>
      <c r="I62" s="52">
        <v>0.05</v>
      </c>
      <c r="J62" s="50" t="s">
        <v>11</v>
      </c>
      <c r="K62" s="53" t="s">
        <v>13</v>
      </c>
      <c r="L62" s="77"/>
    </row>
    <row r="63" spans="1:12" ht="12" customHeight="1" outlineLevel="3">
      <c r="A63" s="150">
        <v>2146</v>
      </c>
      <c r="B63" s="49" t="s">
        <v>219</v>
      </c>
      <c r="C63" s="54">
        <v>3.6</v>
      </c>
      <c r="D63" s="50">
        <v>1000</v>
      </c>
      <c r="E63" s="51">
        <f t="shared" si="7"/>
        <v>3.5999999999999999E-3</v>
      </c>
      <c r="F63" s="52"/>
      <c r="G63" s="50"/>
      <c r="H63" s="51">
        <f>E63</f>
        <v>3.5999999999999999E-3</v>
      </c>
      <c r="I63" s="52">
        <v>0.5</v>
      </c>
      <c r="J63" s="50" t="s">
        <v>15</v>
      </c>
      <c r="K63" s="53" t="s">
        <v>13</v>
      </c>
      <c r="L63" s="77"/>
    </row>
    <row r="64" spans="1:12" ht="12" customHeight="1" outlineLevel="3">
      <c r="A64" s="150">
        <v>2147</v>
      </c>
      <c r="B64" s="49" t="s">
        <v>303</v>
      </c>
      <c r="C64" s="54">
        <f>(0.295+0.41)/2</f>
        <v>0.35249999999999998</v>
      </c>
      <c r="D64" s="50">
        <v>10000</v>
      </c>
      <c r="E64" s="51">
        <f t="shared" si="7"/>
        <v>3.5249999999999996E-5</v>
      </c>
      <c r="F64" s="52">
        <v>4.4000000000000003E-3</v>
      </c>
      <c r="G64" s="50">
        <v>50</v>
      </c>
      <c r="H64" s="51">
        <f>F64/G64</f>
        <v>8.8000000000000011E-5</v>
      </c>
      <c r="I64" s="52">
        <v>0.05</v>
      </c>
      <c r="J64" s="50" t="s">
        <v>11</v>
      </c>
      <c r="K64" s="53" t="s">
        <v>13</v>
      </c>
      <c r="L64" s="77"/>
    </row>
    <row r="65" spans="1:12" ht="12" customHeight="1" outlineLevel="3">
      <c r="A65" s="150">
        <v>2148</v>
      </c>
      <c r="B65" s="49" t="s">
        <v>304</v>
      </c>
      <c r="C65" s="54">
        <v>0.01</v>
      </c>
      <c r="D65" s="50">
        <v>1000</v>
      </c>
      <c r="E65" s="51">
        <f t="shared" si="7"/>
        <v>1.0000000000000001E-5</v>
      </c>
      <c r="F65" s="52"/>
      <c r="G65" s="50"/>
      <c r="H65" s="51">
        <f>E65</f>
        <v>1.0000000000000001E-5</v>
      </c>
      <c r="I65" s="52">
        <v>0.05</v>
      </c>
      <c r="J65" s="50" t="s">
        <v>11</v>
      </c>
      <c r="K65" s="53" t="s">
        <v>13</v>
      </c>
      <c r="L65" s="77"/>
    </row>
    <row r="66" spans="1:12" ht="12" customHeight="1" outlineLevel="3">
      <c r="A66" s="150">
        <v>2149</v>
      </c>
      <c r="B66" s="49" t="s">
        <v>305</v>
      </c>
      <c r="C66" s="54">
        <v>1</v>
      </c>
      <c r="D66" s="50">
        <v>10000</v>
      </c>
      <c r="E66" s="51">
        <f t="shared" si="7"/>
        <v>1E-4</v>
      </c>
      <c r="F66" s="52"/>
      <c r="G66" s="50"/>
      <c r="H66" s="51">
        <f>E66</f>
        <v>1E-4</v>
      </c>
      <c r="I66" s="52">
        <v>0.5</v>
      </c>
      <c r="J66" s="50" t="s">
        <v>15</v>
      </c>
      <c r="K66" s="53" t="s">
        <v>13</v>
      </c>
      <c r="L66" s="77"/>
    </row>
    <row r="67" spans="1:12" ht="12" customHeight="1" outlineLevel="3">
      <c r="A67" s="56">
        <v>2150</v>
      </c>
      <c r="B67" s="49" t="s">
        <v>218</v>
      </c>
      <c r="C67" s="78">
        <v>100</v>
      </c>
      <c r="D67" s="79">
        <v>1000</v>
      </c>
      <c r="E67" s="80">
        <f>C67/D67</f>
        <v>0.1</v>
      </c>
      <c r="F67" s="52">
        <v>100</v>
      </c>
      <c r="G67" s="50">
        <v>50</v>
      </c>
      <c r="H67" s="80">
        <f>F67/G67</f>
        <v>2</v>
      </c>
      <c r="I67" s="81">
        <v>0.5</v>
      </c>
      <c r="J67" s="82" t="s">
        <v>15</v>
      </c>
      <c r="K67" s="83" t="s">
        <v>13</v>
      </c>
      <c r="L67" s="77"/>
    </row>
    <row r="68" spans="1:12" ht="12" customHeight="1" outlineLevel="3">
      <c r="A68" s="56">
        <v>2151</v>
      </c>
      <c r="B68" s="49" t="s">
        <v>217</v>
      </c>
      <c r="C68" s="78">
        <v>100</v>
      </c>
      <c r="D68" s="79">
        <v>1000</v>
      </c>
      <c r="E68" s="80">
        <f>C68/D68</f>
        <v>0.1</v>
      </c>
      <c r="F68" s="52"/>
      <c r="G68" s="50"/>
      <c r="H68" s="80">
        <f>E68</f>
        <v>0.1</v>
      </c>
      <c r="I68" s="81">
        <v>0.5</v>
      </c>
      <c r="J68" s="82" t="s">
        <v>15</v>
      </c>
      <c r="K68" s="83" t="s">
        <v>13</v>
      </c>
      <c r="L68" s="77"/>
    </row>
    <row r="69" spans="1:12" s="65" customFormat="1" ht="12" customHeight="1">
      <c r="A69" s="56">
        <v>2152</v>
      </c>
      <c r="B69" s="49" t="s">
        <v>216</v>
      </c>
      <c r="C69" s="54">
        <v>39</v>
      </c>
      <c r="D69" s="50">
        <v>1000</v>
      </c>
      <c r="E69" s="51">
        <f t="shared" ref="E69:E80" si="11">C69/D69</f>
        <v>3.9E-2</v>
      </c>
      <c r="F69" s="52">
        <v>3.2</v>
      </c>
      <c r="G69" s="50">
        <v>50</v>
      </c>
      <c r="H69" s="51">
        <f>+F69/G69</f>
        <v>6.4000000000000001E-2</v>
      </c>
      <c r="I69" s="52">
        <v>0.05</v>
      </c>
      <c r="J69" s="50" t="s">
        <v>11</v>
      </c>
      <c r="K69" s="53" t="s">
        <v>14</v>
      </c>
      <c r="L69" s="77"/>
    </row>
    <row r="70" spans="1:12" s="65" customFormat="1" ht="12" customHeight="1">
      <c r="A70" s="56">
        <v>2153</v>
      </c>
      <c r="B70" s="49" t="s">
        <v>215</v>
      </c>
      <c r="C70" s="54">
        <v>100</v>
      </c>
      <c r="D70" s="50">
        <v>1000</v>
      </c>
      <c r="E70" s="51">
        <f t="shared" si="11"/>
        <v>0.1</v>
      </c>
      <c r="F70" s="52">
        <v>100</v>
      </c>
      <c r="G70" s="50">
        <v>50</v>
      </c>
      <c r="H70" s="51">
        <f>+F70/G70</f>
        <v>2</v>
      </c>
      <c r="I70" s="52">
        <v>0.05</v>
      </c>
      <c r="J70" s="50" t="s">
        <v>11</v>
      </c>
      <c r="K70" s="53" t="s">
        <v>13</v>
      </c>
      <c r="L70" s="77"/>
    </row>
    <row r="71" spans="1:12" s="65" customFormat="1" ht="12" customHeight="1">
      <c r="A71" s="56">
        <v>2154</v>
      </c>
      <c r="B71" s="49" t="s">
        <v>306</v>
      </c>
      <c r="C71" s="54">
        <v>12.1</v>
      </c>
      <c r="D71" s="50">
        <v>1000</v>
      </c>
      <c r="E71" s="51">
        <f t="shared" si="11"/>
        <v>1.21E-2</v>
      </c>
      <c r="F71" s="52">
        <v>0.254</v>
      </c>
      <c r="G71" s="50">
        <v>10</v>
      </c>
      <c r="H71" s="51">
        <f>+F71/G71</f>
        <v>2.5399999999999999E-2</v>
      </c>
      <c r="I71" s="52">
        <v>0.05</v>
      </c>
      <c r="J71" s="50" t="s">
        <v>11</v>
      </c>
      <c r="K71" s="53" t="s">
        <v>14</v>
      </c>
      <c r="L71" s="77"/>
    </row>
    <row r="72" spans="1:12" ht="12" customHeight="1" outlineLevel="3">
      <c r="A72" s="158">
        <v>2155</v>
      </c>
      <c r="B72" s="159" t="s">
        <v>329</v>
      </c>
      <c r="C72" s="160">
        <v>5</v>
      </c>
      <c r="D72" s="161">
        <v>1000</v>
      </c>
      <c r="E72" s="162">
        <f t="shared" si="11"/>
        <v>5.0000000000000001E-3</v>
      </c>
      <c r="F72" s="163">
        <v>1.5</v>
      </c>
      <c r="G72" s="161">
        <v>10</v>
      </c>
      <c r="H72" s="162">
        <f>F72/G72</f>
        <v>0.15</v>
      </c>
      <c r="I72" s="160">
        <v>0.05</v>
      </c>
      <c r="J72" s="161" t="s">
        <v>11</v>
      </c>
      <c r="K72" s="162" t="s">
        <v>14</v>
      </c>
      <c r="L72" s="46"/>
    </row>
    <row r="73" spans="1:12" s="65" customFormat="1" ht="17.149999999999999" customHeight="1" outlineLevel="3">
      <c r="A73" s="158">
        <v>2156</v>
      </c>
      <c r="B73" s="164" t="s">
        <v>330</v>
      </c>
      <c r="C73" s="165">
        <v>5</v>
      </c>
      <c r="D73" s="166">
        <v>1000</v>
      </c>
      <c r="E73" s="167">
        <f t="shared" si="11"/>
        <v>5.0000000000000001E-3</v>
      </c>
      <c r="F73" s="163">
        <v>1.5</v>
      </c>
      <c r="G73" s="161">
        <v>10</v>
      </c>
      <c r="H73" s="168">
        <f t="shared" ref="H73:H74" si="12">F73/G73</f>
        <v>0.15</v>
      </c>
      <c r="I73" s="160">
        <v>0.05</v>
      </c>
      <c r="J73" s="161" t="s">
        <v>11</v>
      </c>
      <c r="K73" s="162" t="s">
        <v>14</v>
      </c>
      <c r="L73" s="46"/>
    </row>
    <row r="74" spans="1:12" s="65" customFormat="1" ht="12" customHeight="1" outlineLevel="3">
      <c r="A74" s="158">
        <v>2157</v>
      </c>
      <c r="B74" s="164" t="s">
        <v>331</v>
      </c>
      <c r="C74" s="169">
        <v>50</v>
      </c>
      <c r="D74" s="170">
        <v>1000</v>
      </c>
      <c r="E74" s="171">
        <f t="shared" si="11"/>
        <v>0.05</v>
      </c>
      <c r="F74" s="163">
        <v>25</v>
      </c>
      <c r="G74" s="161">
        <v>10</v>
      </c>
      <c r="H74" s="168">
        <f t="shared" si="12"/>
        <v>2.5</v>
      </c>
      <c r="I74" s="165">
        <v>0.05</v>
      </c>
      <c r="J74" s="166" t="s">
        <v>11</v>
      </c>
      <c r="K74" s="167" t="s">
        <v>14</v>
      </c>
      <c r="L74" s="72"/>
    </row>
    <row r="75" spans="1:12" s="65" customFormat="1" ht="12" customHeight="1" outlineLevel="4">
      <c r="A75" s="158">
        <v>2158</v>
      </c>
      <c r="B75" s="159" t="s">
        <v>332</v>
      </c>
      <c r="C75" s="160">
        <v>5</v>
      </c>
      <c r="D75" s="161">
        <v>1000</v>
      </c>
      <c r="E75" s="162">
        <f t="shared" si="11"/>
        <v>5.0000000000000001E-3</v>
      </c>
      <c r="F75" s="163">
        <v>1.5</v>
      </c>
      <c r="G75" s="161">
        <v>10</v>
      </c>
      <c r="H75" s="168">
        <f>F75/G75</f>
        <v>0.15</v>
      </c>
      <c r="I75" s="160">
        <v>0.05</v>
      </c>
      <c r="J75" s="161" t="s">
        <v>11</v>
      </c>
      <c r="K75" s="162" t="s">
        <v>13</v>
      </c>
      <c r="L75" s="105"/>
    </row>
    <row r="76" spans="1:12" s="33" customFormat="1" ht="12" customHeight="1" outlineLevel="3">
      <c r="A76" s="158">
        <v>2159</v>
      </c>
      <c r="B76" s="159" t="s">
        <v>273</v>
      </c>
      <c r="C76" s="160">
        <v>5</v>
      </c>
      <c r="D76" s="161">
        <v>1000</v>
      </c>
      <c r="E76" s="162">
        <f t="shared" si="11"/>
        <v>5.0000000000000001E-3</v>
      </c>
      <c r="F76" s="160">
        <v>1.5</v>
      </c>
      <c r="G76" s="161">
        <v>10</v>
      </c>
      <c r="H76" s="162">
        <v>0.15</v>
      </c>
      <c r="I76" s="160">
        <v>0.05</v>
      </c>
      <c r="J76" s="161" t="s">
        <v>11</v>
      </c>
      <c r="K76" s="162" t="s">
        <v>13</v>
      </c>
      <c r="L76" s="46"/>
    </row>
    <row r="77" spans="1:12" s="47" customFormat="1" ht="12" customHeight="1" outlineLevel="4">
      <c r="A77" s="158">
        <v>2160</v>
      </c>
      <c r="B77" s="159" t="s">
        <v>274</v>
      </c>
      <c r="C77" s="165">
        <v>50</v>
      </c>
      <c r="D77" s="166">
        <v>1000</v>
      </c>
      <c r="E77" s="167">
        <f t="shared" si="11"/>
        <v>0.05</v>
      </c>
      <c r="F77" s="160">
        <v>25</v>
      </c>
      <c r="G77" s="161">
        <v>10</v>
      </c>
      <c r="H77" s="162">
        <v>2.5</v>
      </c>
      <c r="I77" s="160">
        <v>0.05</v>
      </c>
      <c r="J77" s="161" t="s">
        <v>11</v>
      </c>
      <c r="K77" s="162" t="s">
        <v>13</v>
      </c>
      <c r="L77" s="46"/>
    </row>
    <row r="78" spans="1:12" s="47" customFormat="1" ht="12" customHeight="1" outlineLevel="4">
      <c r="A78" s="158">
        <v>2161</v>
      </c>
      <c r="B78" s="159" t="s">
        <v>277</v>
      </c>
      <c r="C78" s="160">
        <v>0.43</v>
      </c>
      <c r="D78" s="161">
        <v>1000</v>
      </c>
      <c r="E78" s="162">
        <f t="shared" si="11"/>
        <v>4.2999999999999999E-4</v>
      </c>
      <c r="F78" s="160">
        <v>0.28999999999999998</v>
      </c>
      <c r="G78" s="161">
        <v>10</v>
      </c>
      <c r="H78" s="162">
        <f t="shared" ref="H78:H93" si="13">F78/G78</f>
        <v>2.8999999999999998E-2</v>
      </c>
      <c r="I78" s="160">
        <v>0.05</v>
      </c>
      <c r="J78" s="161" t="s">
        <v>11</v>
      </c>
      <c r="K78" s="162" t="s">
        <v>14</v>
      </c>
      <c r="L78" s="46"/>
    </row>
    <row r="79" spans="1:12" s="47" customFormat="1" ht="12" customHeight="1" outlineLevel="4">
      <c r="A79" s="158">
        <v>2162</v>
      </c>
      <c r="B79" s="159" t="s">
        <v>278</v>
      </c>
      <c r="C79" s="160">
        <v>0.43</v>
      </c>
      <c r="D79" s="161">
        <v>1000</v>
      </c>
      <c r="E79" s="162">
        <f t="shared" si="11"/>
        <v>4.2999999999999999E-4</v>
      </c>
      <c r="F79" s="160">
        <v>0.37</v>
      </c>
      <c r="G79" s="161">
        <v>10</v>
      </c>
      <c r="H79" s="162">
        <f t="shared" si="13"/>
        <v>3.6999999999999998E-2</v>
      </c>
      <c r="I79" s="160">
        <v>0.05</v>
      </c>
      <c r="J79" s="161" t="s">
        <v>11</v>
      </c>
      <c r="K79" s="162" t="s">
        <v>14</v>
      </c>
      <c r="L79" s="46"/>
    </row>
    <row r="80" spans="1:12" s="47" customFormat="1" ht="12" customHeight="1" outlineLevel="4">
      <c r="A80" s="158">
        <v>2163</v>
      </c>
      <c r="B80" s="159" t="s">
        <v>279</v>
      </c>
      <c r="C80" s="160">
        <v>0.4</v>
      </c>
      <c r="D80" s="161">
        <v>1000</v>
      </c>
      <c r="E80" s="162">
        <f t="shared" si="11"/>
        <v>4.0000000000000002E-4</v>
      </c>
      <c r="F80" s="160">
        <v>0.27</v>
      </c>
      <c r="G80" s="161">
        <v>10</v>
      </c>
      <c r="H80" s="162">
        <f t="shared" si="13"/>
        <v>2.7000000000000003E-2</v>
      </c>
      <c r="I80" s="160">
        <v>0.05</v>
      </c>
      <c r="J80" s="161" t="s">
        <v>11</v>
      </c>
      <c r="K80" s="162" t="s">
        <v>14</v>
      </c>
      <c r="L80" s="46"/>
    </row>
    <row r="81" spans="1:12" ht="12" customHeight="1" outlineLevel="3">
      <c r="A81" s="158">
        <v>2164</v>
      </c>
      <c r="B81" s="159" t="s">
        <v>333</v>
      </c>
      <c r="C81" s="160"/>
      <c r="D81" s="161"/>
      <c r="E81" s="162">
        <f>H81</f>
        <v>0.01</v>
      </c>
      <c r="F81" s="160">
        <v>0.1</v>
      </c>
      <c r="G81" s="161">
        <v>10</v>
      </c>
      <c r="H81" s="162">
        <f t="shared" si="13"/>
        <v>0.01</v>
      </c>
      <c r="I81" s="160">
        <v>0.05</v>
      </c>
      <c r="J81" s="161" t="s">
        <v>11</v>
      </c>
      <c r="K81" s="162" t="s">
        <v>14</v>
      </c>
      <c r="L81" s="46"/>
    </row>
    <row r="82" spans="1:12" s="65" customFormat="1" ht="17.149999999999999" customHeight="1" outlineLevel="3">
      <c r="A82" s="158">
        <v>2165</v>
      </c>
      <c r="B82" s="159" t="s">
        <v>334</v>
      </c>
      <c r="C82" s="160">
        <v>0.4</v>
      </c>
      <c r="D82" s="161">
        <v>1000</v>
      </c>
      <c r="E82" s="162">
        <f t="shared" ref="E82:E89" si="14">C82/D82</f>
        <v>4.0000000000000002E-4</v>
      </c>
      <c r="F82" s="160">
        <v>0.12</v>
      </c>
      <c r="G82" s="161">
        <v>10</v>
      </c>
      <c r="H82" s="162">
        <f t="shared" si="13"/>
        <v>1.2E-2</v>
      </c>
      <c r="I82" s="160">
        <v>0.05</v>
      </c>
      <c r="J82" s="161" t="s">
        <v>11</v>
      </c>
      <c r="K82" s="162" t="s">
        <v>14</v>
      </c>
      <c r="L82" s="46"/>
    </row>
    <row r="83" spans="1:12" s="65" customFormat="1" ht="12" customHeight="1" outlineLevel="3">
      <c r="A83" s="172">
        <v>2166</v>
      </c>
      <c r="B83" s="159" t="s">
        <v>284</v>
      </c>
      <c r="C83" s="160">
        <v>0.7</v>
      </c>
      <c r="D83" s="161">
        <v>1000</v>
      </c>
      <c r="E83" s="162">
        <f t="shared" si="14"/>
        <v>6.9999999999999999E-4</v>
      </c>
      <c r="F83" s="160">
        <v>4.8600000000000003</v>
      </c>
      <c r="G83" s="161">
        <v>10</v>
      </c>
      <c r="H83" s="162">
        <f t="shared" si="13"/>
        <v>0.48600000000000004</v>
      </c>
      <c r="I83" s="160">
        <v>0.05</v>
      </c>
      <c r="J83" s="161" t="s">
        <v>11</v>
      </c>
      <c r="K83" s="162" t="s">
        <v>14</v>
      </c>
      <c r="L83" s="111"/>
    </row>
    <row r="84" spans="1:12" s="65" customFormat="1" ht="12" customHeight="1" outlineLevel="3">
      <c r="A84" s="172">
        <v>2167</v>
      </c>
      <c r="B84" s="159" t="s">
        <v>285</v>
      </c>
      <c r="C84" s="160">
        <v>13</v>
      </c>
      <c r="D84" s="161">
        <v>1000</v>
      </c>
      <c r="E84" s="162">
        <f t="shared" si="14"/>
        <v>1.2999999999999999E-2</v>
      </c>
      <c r="F84" s="160">
        <v>4.8600000000000003</v>
      </c>
      <c r="G84" s="161">
        <v>10</v>
      </c>
      <c r="H84" s="162">
        <f t="shared" si="13"/>
        <v>0.48600000000000004</v>
      </c>
      <c r="I84" s="160">
        <v>0.05</v>
      </c>
      <c r="J84" s="161" t="s">
        <v>11</v>
      </c>
      <c r="K84" s="162" t="s">
        <v>143</v>
      </c>
      <c r="L84" s="111"/>
    </row>
    <row r="85" spans="1:12" ht="12" customHeight="1" outlineLevel="4">
      <c r="A85" s="158">
        <v>2168</v>
      </c>
      <c r="B85" s="159" t="s">
        <v>286</v>
      </c>
      <c r="C85" s="160">
        <v>130</v>
      </c>
      <c r="D85" s="161">
        <v>1000</v>
      </c>
      <c r="E85" s="162">
        <f t="shared" si="14"/>
        <v>0.13</v>
      </c>
      <c r="F85" s="160">
        <v>56</v>
      </c>
      <c r="G85" s="161">
        <v>10</v>
      </c>
      <c r="H85" s="162">
        <f t="shared" si="13"/>
        <v>5.6</v>
      </c>
      <c r="I85" s="160">
        <v>0.05</v>
      </c>
      <c r="J85" s="161" t="s">
        <v>11</v>
      </c>
      <c r="K85" s="162" t="s">
        <v>13</v>
      </c>
      <c r="L85" s="46"/>
    </row>
    <row r="86" spans="1:12" ht="12" customHeight="1" outlineLevel="4">
      <c r="A86" s="158">
        <v>2170</v>
      </c>
      <c r="B86" s="159" t="s">
        <v>287</v>
      </c>
      <c r="C86" s="160">
        <v>0.3</v>
      </c>
      <c r="D86" s="161">
        <v>1000</v>
      </c>
      <c r="E86" s="162">
        <f t="shared" si="14"/>
        <v>2.9999999999999997E-4</v>
      </c>
      <c r="F86" s="160">
        <v>0.47</v>
      </c>
      <c r="G86" s="161">
        <v>10</v>
      </c>
      <c r="H86" s="162">
        <f t="shared" si="13"/>
        <v>4.7E-2</v>
      </c>
      <c r="I86" s="160">
        <v>0.05</v>
      </c>
      <c r="J86" s="161" t="s">
        <v>11</v>
      </c>
      <c r="K86" s="162" t="s">
        <v>14</v>
      </c>
      <c r="L86" s="46"/>
    </row>
    <row r="87" spans="1:12" s="65" customFormat="1" ht="12" customHeight="1" outlineLevel="3">
      <c r="A87" s="158">
        <v>2171</v>
      </c>
      <c r="B87" s="159" t="s">
        <v>288</v>
      </c>
      <c r="C87" s="160">
        <v>1</v>
      </c>
      <c r="D87" s="161">
        <v>1000</v>
      </c>
      <c r="E87" s="162">
        <f t="shared" si="14"/>
        <v>1E-3</v>
      </c>
      <c r="F87" s="160">
        <v>0.2</v>
      </c>
      <c r="G87" s="161">
        <v>10</v>
      </c>
      <c r="H87" s="162">
        <f t="shared" si="13"/>
        <v>0.02</v>
      </c>
      <c r="I87" s="160">
        <v>0.05</v>
      </c>
      <c r="J87" s="161" t="s">
        <v>11</v>
      </c>
      <c r="K87" s="162" t="s">
        <v>13</v>
      </c>
      <c r="L87" s="46"/>
    </row>
    <row r="88" spans="1:12" s="65" customFormat="1" ht="12" customHeight="1" outlineLevel="3">
      <c r="A88" s="158">
        <v>2172</v>
      </c>
      <c r="B88" s="159" t="s">
        <v>289</v>
      </c>
      <c r="C88" s="160">
        <v>1</v>
      </c>
      <c r="D88" s="161">
        <v>1000</v>
      </c>
      <c r="E88" s="162">
        <f t="shared" si="14"/>
        <v>1E-3</v>
      </c>
      <c r="F88" s="160">
        <v>0.39</v>
      </c>
      <c r="G88" s="161">
        <v>10</v>
      </c>
      <c r="H88" s="162">
        <f t="shared" si="13"/>
        <v>3.9E-2</v>
      </c>
      <c r="I88" s="160">
        <v>0.05</v>
      </c>
      <c r="J88" s="161" t="s">
        <v>11</v>
      </c>
      <c r="K88" s="162" t="s">
        <v>14</v>
      </c>
      <c r="L88" s="46"/>
    </row>
    <row r="89" spans="1:12" s="65" customFormat="1" ht="17.149999999999999" customHeight="1">
      <c r="A89" s="158">
        <v>2173</v>
      </c>
      <c r="B89" s="159" t="s">
        <v>290</v>
      </c>
      <c r="C89" s="160">
        <v>1</v>
      </c>
      <c r="D89" s="161">
        <v>1000</v>
      </c>
      <c r="E89" s="162">
        <f t="shared" si="14"/>
        <v>1E-3</v>
      </c>
      <c r="F89" s="160">
        <v>1.52</v>
      </c>
      <c r="G89" s="161">
        <v>10</v>
      </c>
      <c r="H89" s="162">
        <f t="shared" si="13"/>
        <v>0.152</v>
      </c>
      <c r="I89" s="160">
        <v>0.05</v>
      </c>
      <c r="J89" s="161" t="s">
        <v>11</v>
      </c>
      <c r="K89" s="162" t="s">
        <v>13</v>
      </c>
      <c r="L89" s="46"/>
    </row>
    <row r="90" spans="1:12" s="65" customFormat="1" ht="12" customHeight="1">
      <c r="A90" s="158">
        <v>2174</v>
      </c>
      <c r="B90" s="159" t="s">
        <v>291</v>
      </c>
      <c r="C90" s="160"/>
      <c r="D90" s="161"/>
      <c r="E90" s="162">
        <f>H90</f>
        <v>5.4000000000000003E-3</v>
      </c>
      <c r="F90" s="160">
        <v>5.3999999999999999E-2</v>
      </c>
      <c r="G90" s="161">
        <v>10</v>
      </c>
      <c r="H90" s="162">
        <f t="shared" si="13"/>
        <v>5.4000000000000003E-3</v>
      </c>
      <c r="I90" s="160">
        <v>0.05</v>
      </c>
      <c r="J90" s="161" t="s">
        <v>11</v>
      </c>
      <c r="K90" s="162" t="s">
        <v>13</v>
      </c>
      <c r="L90" s="111"/>
    </row>
    <row r="91" spans="1:12" s="65" customFormat="1" ht="12" customHeight="1">
      <c r="A91" s="158">
        <v>2175</v>
      </c>
      <c r="B91" s="159" t="s">
        <v>292</v>
      </c>
      <c r="C91" s="160">
        <v>3.2</v>
      </c>
      <c r="D91" s="161">
        <v>1000</v>
      </c>
      <c r="E91" s="162">
        <f>C91/D91</f>
        <v>3.2000000000000002E-3</v>
      </c>
      <c r="F91" s="160">
        <v>8.2000000000000003E-2</v>
      </c>
      <c r="G91" s="161">
        <v>10</v>
      </c>
      <c r="H91" s="162">
        <f t="shared" si="13"/>
        <v>8.2000000000000007E-3</v>
      </c>
      <c r="I91" s="160">
        <v>0.05</v>
      </c>
      <c r="J91" s="161" t="s">
        <v>11</v>
      </c>
      <c r="K91" s="162" t="s">
        <v>14</v>
      </c>
      <c r="L91" s="72"/>
    </row>
    <row r="92" spans="1:12" s="65" customFormat="1" ht="12" customHeight="1">
      <c r="A92" s="158">
        <v>2176</v>
      </c>
      <c r="B92" s="159" t="s">
        <v>293</v>
      </c>
      <c r="C92" s="160">
        <v>0.72</v>
      </c>
      <c r="D92" s="161">
        <v>1000</v>
      </c>
      <c r="E92" s="162">
        <f>C92/D92</f>
        <v>7.1999999999999994E-4</v>
      </c>
      <c r="F92" s="160">
        <v>0.11</v>
      </c>
      <c r="G92" s="161">
        <v>10</v>
      </c>
      <c r="H92" s="162">
        <f t="shared" si="13"/>
        <v>1.0999999999999999E-2</v>
      </c>
      <c r="I92" s="160">
        <v>0.05</v>
      </c>
      <c r="J92" s="161" t="s">
        <v>11</v>
      </c>
      <c r="K92" s="162" t="s">
        <v>14</v>
      </c>
      <c r="L92" s="72"/>
    </row>
    <row r="93" spans="1:12" s="65" customFormat="1" ht="12" customHeight="1">
      <c r="A93" s="158">
        <v>2177</v>
      </c>
      <c r="B93" s="159" t="s">
        <v>294</v>
      </c>
      <c r="C93" s="160">
        <v>4.0999999999999996</v>
      </c>
      <c r="D93" s="161">
        <v>1000</v>
      </c>
      <c r="E93" s="162">
        <f>C93/D93</f>
        <v>4.0999999999999995E-3</v>
      </c>
      <c r="F93" s="160">
        <v>28.6</v>
      </c>
      <c r="G93" s="161">
        <v>10</v>
      </c>
      <c r="H93" s="162">
        <f t="shared" si="13"/>
        <v>2.8600000000000003</v>
      </c>
      <c r="I93" s="160">
        <v>0.05</v>
      </c>
      <c r="J93" s="161" t="s">
        <v>11</v>
      </c>
      <c r="K93" s="162" t="s">
        <v>14</v>
      </c>
      <c r="L93" s="72"/>
    </row>
    <row r="94" spans="1:12" s="65" customFormat="1" ht="12" customHeight="1">
      <c r="A94" s="158">
        <v>2178</v>
      </c>
      <c r="B94" s="159" t="s">
        <v>295</v>
      </c>
      <c r="C94" s="160">
        <v>30</v>
      </c>
      <c r="D94" s="161">
        <v>1000</v>
      </c>
      <c r="E94" s="162">
        <f>C94/D94</f>
        <v>0.03</v>
      </c>
      <c r="F94" s="160"/>
      <c r="G94" s="161"/>
      <c r="H94" s="162">
        <f>E94</f>
        <v>0.03</v>
      </c>
      <c r="I94" s="160">
        <v>0.05</v>
      </c>
      <c r="J94" s="161" t="s">
        <v>11</v>
      </c>
      <c r="K94" s="162" t="s">
        <v>14</v>
      </c>
      <c r="L94" s="72"/>
    </row>
    <row r="95" spans="1:12" s="65" customFormat="1" ht="12" customHeight="1" thickBot="1">
      <c r="A95" s="173">
        <v>2179</v>
      </c>
      <c r="B95" s="174" t="s">
        <v>302</v>
      </c>
      <c r="C95" s="175">
        <v>1.3</v>
      </c>
      <c r="D95" s="176">
        <v>1000</v>
      </c>
      <c r="E95" s="177">
        <v>1.2999999999999999E-3</v>
      </c>
      <c r="F95" s="178"/>
      <c r="G95" s="176"/>
      <c r="H95" s="177">
        <f>E95</f>
        <v>1.2999999999999999E-3</v>
      </c>
      <c r="I95" s="178">
        <v>0.05</v>
      </c>
      <c r="J95" s="176" t="s">
        <v>11</v>
      </c>
      <c r="K95" s="179" t="s">
        <v>13</v>
      </c>
      <c r="L95" s="72"/>
    </row>
    <row r="96" spans="1:12" s="65" customFormat="1" ht="12" customHeight="1" thickBot="1">
      <c r="A96" s="86"/>
      <c r="B96" s="87"/>
      <c r="C96" s="88"/>
      <c r="D96" s="88"/>
      <c r="E96" s="88"/>
      <c r="F96" s="88"/>
      <c r="G96" s="88"/>
      <c r="H96" s="88"/>
      <c r="I96" s="88"/>
      <c r="J96" s="88"/>
      <c r="K96" s="88"/>
      <c r="L96" s="72"/>
    </row>
    <row r="97" spans="1:12" s="65" customFormat="1" ht="15.75" customHeight="1" thickBot="1">
      <c r="A97" s="68"/>
      <c r="B97" s="35" t="s">
        <v>18</v>
      </c>
      <c r="C97" s="89"/>
      <c r="D97" s="89"/>
      <c r="E97" s="89"/>
      <c r="F97" s="89"/>
      <c r="G97" s="89"/>
      <c r="H97" s="89"/>
      <c r="I97" s="89"/>
      <c r="J97" s="89"/>
      <c r="K97" s="90"/>
      <c r="L97" s="72"/>
    </row>
    <row r="98" spans="1:12" ht="12" customHeight="1">
      <c r="A98" s="91">
        <v>2201</v>
      </c>
      <c r="B98" s="92" t="s">
        <v>214</v>
      </c>
      <c r="C98" s="93">
        <v>1.7</v>
      </c>
      <c r="D98" s="94">
        <v>1000</v>
      </c>
      <c r="E98" s="95">
        <f>C98/D98</f>
        <v>1.6999999999999999E-3</v>
      </c>
      <c r="F98" s="96">
        <v>0.13500000000000001</v>
      </c>
      <c r="G98" s="97">
        <v>10</v>
      </c>
      <c r="H98" s="98">
        <f>F98/G98</f>
        <v>1.3500000000000002E-2</v>
      </c>
      <c r="I98" s="93">
        <v>0.05</v>
      </c>
      <c r="J98" s="94" t="s">
        <v>11</v>
      </c>
      <c r="K98" s="99" t="s">
        <v>14</v>
      </c>
      <c r="L98" s="72"/>
    </row>
    <row r="99" spans="1:12" ht="12" customHeight="1">
      <c r="A99" s="56">
        <v>2202</v>
      </c>
      <c r="B99" s="100" t="s">
        <v>213</v>
      </c>
      <c r="C99" s="101">
        <v>0.92500000000000004</v>
      </c>
      <c r="D99" s="102">
        <v>1000</v>
      </c>
      <c r="E99" s="70">
        <f t="shared" ref="E99:E104" si="15">C99/D99</f>
        <v>9.2500000000000004E-4</v>
      </c>
      <c r="F99" s="103">
        <v>0.13500000000000001</v>
      </c>
      <c r="G99" s="102">
        <v>10</v>
      </c>
      <c r="H99" s="104">
        <f t="shared" ref="H99" si="16">F99/G99</f>
        <v>1.3500000000000002E-2</v>
      </c>
      <c r="I99" s="101">
        <v>0.05</v>
      </c>
      <c r="J99" s="102" t="s">
        <v>11</v>
      </c>
      <c r="K99" s="70" t="s">
        <v>14</v>
      </c>
      <c r="L99" s="72"/>
    </row>
    <row r="100" spans="1:12" s="65" customFormat="1" ht="12" customHeight="1">
      <c r="A100" s="56">
        <v>2203</v>
      </c>
      <c r="B100" s="106" t="s">
        <v>212</v>
      </c>
      <c r="C100" s="52">
        <v>0.3</v>
      </c>
      <c r="D100" s="50">
        <v>1000</v>
      </c>
      <c r="E100" s="53">
        <f t="shared" si="15"/>
        <v>2.9999999999999997E-4</v>
      </c>
      <c r="F100" s="54"/>
      <c r="G100" s="50"/>
      <c r="H100" s="51">
        <f>E100</f>
        <v>2.9999999999999997E-4</v>
      </c>
      <c r="I100" s="52">
        <v>0.05</v>
      </c>
      <c r="J100" s="50" t="s">
        <v>11</v>
      </c>
      <c r="K100" s="53" t="s">
        <v>14</v>
      </c>
      <c r="L100" s="72"/>
    </row>
    <row r="101" spans="1:12" s="65" customFormat="1" ht="12" customHeight="1">
      <c r="A101" s="56">
        <v>2204</v>
      </c>
      <c r="B101" s="107" t="s">
        <v>211</v>
      </c>
      <c r="C101" s="43">
        <v>3.4</v>
      </c>
      <c r="D101" s="41">
        <v>1000</v>
      </c>
      <c r="E101" s="44">
        <f t="shared" si="15"/>
        <v>3.3999999999999998E-3</v>
      </c>
      <c r="F101" s="45"/>
      <c r="G101" s="41"/>
      <c r="H101" s="42">
        <f>E101</f>
        <v>3.3999999999999998E-3</v>
      </c>
      <c r="I101" s="43">
        <v>0.05</v>
      </c>
      <c r="J101" s="41" t="s">
        <v>11</v>
      </c>
      <c r="K101" s="44" t="s">
        <v>13</v>
      </c>
      <c r="L101" s="72"/>
    </row>
    <row r="102" spans="1:12" s="65" customFormat="1" ht="12" customHeight="1">
      <c r="A102" s="56">
        <v>2205</v>
      </c>
      <c r="B102" s="108" t="s">
        <v>210</v>
      </c>
      <c r="C102" s="52">
        <v>0.68</v>
      </c>
      <c r="D102" s="50">
        <v>5000</v>
      </c>
      <c r="E102" s="53">
        <f t="shared" si="15"/>
        <v>1.36E-4</v>
      </c>
      <c r="F102" s="54">
        <v>0.3</v>
      </c>
      <c r="G102" s="50">
        <v>10</v>
      </c>
      <c r="H102" s="51">
        <f>F102/G102</f>
        <v>0.03</v>
      </c>
      <c r="I102" s="52">
        <v>0.05</v>
      </c>
      <c r="J102" s="50" t="s">
        <v>11</v>
      </c>
      <c r="K102" s="53" t="s">
        <v>13</v>
      </c>
      <c r="L102" s="72"/>
    </row>
    <row r="103" spans="1:12" ht="12" customHeight="1">
      <c r="A103" s="56">
        <v>2206</v>
      </c>
      <c r="B103" s="108" t="s">
        <v>209</v>
      </c>
      <c r="C103" s="52">
        <v>0.13400000000000001</v>
      </c>
      <c r="D103" s="50">
        <v>1000</v>
      </c>
      <c r="E103" s="53">
        <f t="shared" si="15"/>
        <v>1.34E-4</v>
      </c>
      <c r="F103" s="54">
        <v>6.7000000000000004E-2</v>
      </c>
      <c r="G103" s="50">
        <v>10</v>
      </c>
      <c r="H103" s="51">
        <f>F103/G103</f>
        <v>6.7000000000000002E-3</v>
      </c>
      <c r="I103" s="52">
        <v>0.05</v>
      </c>
      <c r="J103" s="50" t="s">
        <v>11</v>
      </c>
      <c r="K103" s="53" t="s">
        <v>13</v>
      </c>
      <c r="L103" s="72"/>
    </row>
    <row r="104" spans="1:12" s="65" customFormat="1" ht="12" customHeight="1" thickBot="1">
      <c r="A104" s="84">
        <v>2207</v>
      </c>
      <c r="B104" s="109" t="s">
        <v>208</v>
      </c>
      <c r="C104" s="63">
        <f>(5.3+1.6)/2</f>
        <v>3.45</v>
      </c>
      <c r="D104" s="61">
        <v>1000</v>
      </c>
      <c r="E104" s="64">
        <f t="shared" si="15"/>
        <v>3.4500000000000004E-3</v>
      </c>
      <c r="F104" s="60"/>
      <c r="G104" s="61"/>
      <c r="H104" s="62">
        <f>E104</f>
        <v>3.4500000000000004E-3</v>
      </c>
      <c r="I104" s="63">
        <v>0.05</v>
      </c>
      <c r="J104" s="61" t="s">
        <v>11</v>
      </c>
      <c r="K104" s="64" t="s">
        <v>14</v>
      </c>
      <c r="L104" s="72"/>
    </row>
    <row r="105" spans="1:12" ht="12" customHeight="1" thickBot="1">
      <c r="A105" s="65"/>
      <c r="B105" s="66"/>
      <c r="C105" s="67"/>
      <c r="D105" s="67"/>
      <c r="E105" s="67"/>
      <c r="F105" s="67"/>
      <c r="G105" s="67"/>
      <c r="H105" s="67"/>
      <c r="I105" s="67"/>
      <c r="J105" s="67"/>
      <c r="K105" s="67"/>
      <c r="L105" s="72"/>
    </row>
    <row r="106" spans="1:12" s="65" customFormat="1" ht="16.5" customHeight="1" thickBot="1">
      <c r="A106" s="68"/>
      <c r="B106" s="26" t="s">
        <v>19</v>
      </c>
      <c r="C106" s="89"/>
      <c r="D106" s="89"/>
      <c r="E106" s="89"/>
      <c r="F106" s="89"/>
      <c r="G106" s="89"/>
      <c r="H106" s="89"/>
      <c r="I106" s="89"/>
      <c r="J106" s="89"/>
      <c r="K106" s="90"/>
      <c r="L106" s="72"/>
    </row>
    <row r="107" spans="1:12" ht="12" customHeight="1">
      <c r="A107" s="110">
        <v>2301</v>
      </c>
      <c r="B107" s="92" t="s">
        <v>207</v>
      </c>
      <c r="C107" s="93">
        <v>0.08</v>
      </c>
      <c r="D107" s="94">
        <v>1000</v>
      </c>
      <c r="E107" s="99">
        <f>C107/D107</f>
        <v>8.0000000000000007E-5</v>
      </c>
      <c r="F107" s="93">
        <v>6.7999999999999996E-3</v>
      </c>
      <c r="G107" s="94">
        <v>10</v>
      </c>
      <c r="H107" s="99">
        <f>F107/G107</f>
        <v>6.7999999999999994E-4</v>
      </c>
      <c r="I107" s="93">
        <v>0.05</v>
      </c>
      <c r="J107" s="94" t="s">
        <v>11</v>
      </c>
      <c r="K107" s="99" t="s">
        <v>13</v>
      </c>
      <c r="L107" s="72"/>
    </row>
    <row r="108" spans="1:12" ht="12" customHeight="1">
      <c r="A108" s="56">
        <v>2302</v>
      </c>
      <c r="B108" s="69" t="s">
        <v>206</v>
      </c>
      <c r="C108" s="43">
        <v>0.05</v>
      </c>
      <c r="D108" s="41">
        <v>1000</v>
      </c>
      <c r="E108" s="44">
        <f>C108/D108</f>
        <v>5.0000000000000002E-5</v>
      </c>
      <c r="F108" s="43">
        <v>2.5000000000000001E-2</v>
      </c>
      <c r="G108" s="41">
        <v>10</v>
      </c>
      <c r="H108" s="44">
        <f>F108/G108</f>
        <v>2.5000000000000001E-3</v>
      </c>
      <c r="I108" s="43">
        <v>0.05</v>
      </c>
      <c r="J108" s="41" t="s">
        <v>11</v>
      </c>
      <c r="K108" s="44" t="s">
        <v>13</v>
      </c>
      <c r="L108" s="72"/>
    </row>
    <row r="109" spans="1:12" ht="12" customHeight="1" outlineLevel="3">
      <c r="A109" s="56">
        <v>2303</v>
      </c>
      <c r="B109" s="49" t="s">
        <v>205</v>
      </c>
      <c r="C109" s="54">
        <v>1.91</v>
      </c>
      <c r="D109" s="50">
        <v>1000</v>
      </c>
      <c r="E109" s="51">
        <f>C109/D109</f>
        <v>1.91E-3</v>
      </c>
      <c r="F109" s="52">
        <v>1</v>
      </c>
      <c r="G109" s="50">
        <v>10</v>
      </c>
      <c r="H109" s="53">
        <f>F109/G109</f>
        <v>0.1</v>
      </c>
      <c r="I109" s="54">
        <v>0.05</v>
      </c>
      <c r="J109" s="50" t="s">
        <v>11</v>
      </c>
      <c r="K109" s="53" t="s">
        <v>14</v>
      </c>
      <c r="L109" s="46"/>
    </row>
    <row r="110" spans="1:12" ht="12" customHeight="1" thickBot="1">
      <c r="A110" s="112">
        <v>2304</v>
      </c>
      <c r="B110" s="85" t="s">
        <v>204</v>
      </c>
      <c r="C110" s="60"/>
      <c r="D110" s="61"/>
      <c r="E110" s="62"/>
      <c r="F110" s="63">
        <v>0.69</v>
      </c>
      <c r="G110" s="61">
        <v>50</v>
      </c>
      <c r="H110" s="64">
        <f>F110/G110</f>
        <v>1.38E-2</v>
      </c>
      <c r="I110" s="60">
        <v>0.05</v>
      </c>
      <c r="J110" s="61" t="s">
        <v>11</v>
      </c>
      <c r="K110" s="64" t="s">
        <v>13</v>
      </c>
      <c r="L110" s="46"/>
    </row>
    <row r="111" spans="1:12" ht="12" customHeight="1">
      <c r="A111" s="65"/>
      <c r="B111" s="33"/>
      <c r="C111" s="113"/>
      <c r="D111" s="114"/>
      <c r="E111" s="115"/>
      <c r="F111" s="67"/>
      <c r="G111" s="67"/>
      <c r="H111" s="115"/>
      <c r="I111" s="114"/>
      <c r="J111" s="113"/>
      <c r="K111" s="113"/>
    </row>
    <row r="112" spans="1:12" ht="12" customHeight="1" thickBot="1">
      <c r="A112" s="65"/>
      <c r="B112" s="33"/>
      <c r="C112" s="113"/>
      <c r="D112" s="114"/>
      <c r="E112" s="115"/>
      <c r="F112" s="67"/>
      <c r="G112" s="67"/>
      <c r="H112" s="115"/>
      <c r="I112" s="114"/>
      <c r="J112" s="113"/>
      <c r="K112" s="113"/>
    </row>
    <row r="113" spans="1:12" ht="12" customHeight="1" thickBot="1">
      <c r="A113" s="65"/>
      <c r="B113" s="35" t="s">
        <v>335</v>
      </c>
      <c r="C113" s="89"/>
      <c r="D113" s="89"/>
      <c r="E113" s="89"/>
      <c r="F113" s="89"/>
      <c r="G113" s="89"/>
      <c r="H113" s="89"/>
      <c r="I113" s="89"/>
      <c r="J113" s="89"/>
      <c r="K113" s="90"/>
    </row>
    <row r="114" spans="1:12" ht="12" customHeight="1">
      <c r="A114" s="116">
        <v>2401</v>
      </c>
      <c r="B114" s="92" t="s">
        <v>203</v>
      </c>
      <c r="C114" s="93">
        <v>0.11</v>
      </c>
      <c r="D114" s="94">
        <v>1000</v>
      </c>
      <c r="E114" s="99">
        <f t="shared" ref="E114" si="17">C114/D114</f>
        <v>1.1E-4</v>
      </c>
      <c r="F114" s="93">
        <v>0.04</v>
      </c>
      <c r="G114" s="94">
        <v>10</v>
      </c>
      <c r="H114" s="99">
        <f>F114/G114</f>
        <v>4.0000000000000001E-3</v>
      </c>
      <c r="I114" s="93">
        <v>0.5</v>
      </c>
      <c r="J114" s="94" t="s">
        <v>15</v>
      </c>
      <c r="K114" s="99" t="s">
        <v>12</v>
      </c>
      <c r="L114" s="46"/>
    </row>
    <row r="115" spans="1:12" ht="17.149999999999999" customHeight="1">
      <c r="A115" s="56">
        <v>2402</v>
      </c>
      <c r="B115" s="71" t="s">
        <v>20</v>
      </c>
      <c r="C115" s="117">
        <v>295</v>
      </c>
      <c r="D115" s="50">
        <v>1000</v>
      </c>
      <c r="E115" s="118">
        <v>0.29499999999999998</v>
      </c>
      <c r="F115" s="117">
        <v>51</v>
      </c>
      <c r="G115" s="50">
        <v>50</v>
      </c>
      <c r="H115" s="54">
        <v>1.02</v>
      </c>
      <c r="I115" s="117">
        <v>0.05</v>
      </c>
      <c r="J115" s="50" t="s">
        <v>11</v>
      </c>
      <c r="K115" s="118" t="s">
        <v>14</v>
      </c>
      <c r="L115" s="46"/>
    </row>
    <row r="116" spans="1:12" ht="12" customHeight="1">
      <c r="A116" s="56">
        <v>2403</v>
      </c>
      <c r="B116" s="71" t="s">
        <v>21</v>
      </c>
      <c r="C116" s="117">
        <v>0.4</v>
      </c>
      <c r="D116" s="50">
        <v>5000</v>
      </c>
      <c r="E116" s="118">
        <f t="shared" ref="E116:E130" si="18">C116/D116</f>
        <v>8.0000000000000007E-5</v>
      </c>
      <c r="F116" s="117"/>
      <c r="G116" s="50"/>
      <c r="H116" s="118">
        <f>E116</f>
        <v>8.0000000000000007E-5</v>
      </c>
      <c r="I116" s="52">
        <v>1</v>
      </c>
      <c r="J116" s="50" t="s">
        <v>22</v>
      </c>
      <c r="K116" s="53" t="s">
        <v>13</v>
      </c>
      <c r="L116" s="127"/>
    </row>
    <row r="117" spans="1:12" ht="12" customHeight="1">
      <c r="A117" s="150">
        <v>2404</v>
      </c>
      <c r="B117" s="71" t="s">
        <v>307</v>
      </c>
      <c r="C117" s="117">
        <v>0.78</v>
      </c>
      <c r="D117" s="50">
        <v>1000</v>
      </c>
      <c r="E117" s="118">
        <f t="shared" si="18"/>
        <v>7.7999999999999999E-4</v>
      </c>
      <c r="F117" s="117">
        <v>0.1</v>
      </c>
      <c r="G117" s="50">
        <v>10</v>
      </c>
      <c r="H117" s="119">
        <f>F117/G117</f>
        <v>0.01</v>
      </c>
      <c r="I117" s="52">
        <v>0.15</v>
      </c>
      <c r="J117" s="54" t="s">
        <v>11</v>
      </c>
      <c r="K117" s="53" t="s">
        <v>13</v>
      </c>
      <c r="L117" s="72"/>
    </row>
    <row r="118" spans="1:12" ht="12" customHeight="1">
      <c r="A118" s="56">
        <v>2405</v>
      </c>
      <c r="B118" s="71" t="s">
        <v>23</v>
      </c>
      <c r="C118" s="117">
        <v>4.8099999999999996</v>
      </c>
      <c r="D118" s="50">
        <v>1000</v>
      </c>
      <c r="E118" s="118">
        <v>4.7999999999999996E-3</v>
      </c>
      <c r="F118" s="117"/>
      <c r="G118" s="50"/>
      <c r="H118" s="119">
        <v>4.7999999999999996E-3</v>
      </c>
      <c r="I118" s="52">
        <v>0.05</v>
      </c>
      <c r="J118" s="54" t="s">
        <v>11</v>
      </c>
      <c r="K118" s="53" t="s">
        <v>13</v>
      </c>
      <c r="L118" s="72"/>
    </row>
    <row r="119" spans="1:12" ht="12" customHeight="1">
      <c r="A119" s="56">
        <v>2406</v>
      </c>
      <c r="B119" s="106" t="s">
        <v>24</v>
      </c>
      <c r="C119" s="117">
        <v>35</v>
      </c>
      <c r="D119" s="50">
        <v>5000</v>
      </c>
      <c r="E119" s="118">
        <f t="shared" si="18"/>
        <v>7.0000000000000001E-3</v>
      </c>
      <c r="F119" s="117"/>
      <c r="G119" s="50"/>
      <c r="H119" s="119">
        <f>E119</f>
        <v>7.0000000000000001E-3</v>
      </c>
      <c r="I119" s="52">
        <v>1</v>
      </c>
      <c r="J119" s="54" t="s">
        <v>22</v>
      </c>
      <c r="K119" s="53" t="s">
        <v>13</v>
      </c>
      <c r="L119" s="73"/>
    </row>
    <row r="120" spans="1:12" ht="12" customHeight="1">
      <c r="A120" s="56">
        <v>2407</v>
      </c>
      <c r="B120" s="71" t="s">
        <v>25</v>
      </c>
      <c r="C120" s="117">
        <v>2</v>
      </c>
      <c r="D120" s="50">
        <v>1000</v>
      </c>
      <c r="E120" s="118">
        <f t="shared" si="18"/>
        <v>2E-3</v>
      </c>
      <c r="F120" s="117"/>
      <c r="G120" s="50"/>
      <c r="H120" s="119">
        <f>E120</f>
        <v>2E-3</v>
      </c>
      <c r="I120" s="52">
        <v>0.05</v>
      </c>
      <c r="J120" s="54" t="s">
        <v>11</v>
      </c>
      <c r="K120" s="53" t="s">
        <v>13</v>
      </c>
      <c r="L120" s="72"/>
    </row>
    <row r="121" spans="1:12" s="65" customFormat="1" ht="12" customHeight="1">
      <c r="A121" s="56">
        <v>2408</v>
      </c>
      <c r="B121" s="71" t="s">
        <v>26</v>
      </c>
      <c r="C121" s="117">
        <v>0.375</v>
      </c>
      <c r="D121" s="50">
        <v>1000</v>
      </c>
      <c r="E121" s="118">
        <f t="shared" si="18"/>
        <v>3.7500000000000001E-4</v>
      </c>
      <c r="F121" s="117">
        <v>2.23E-2</v>
      </c>
      <c r="G121" s="50">
        <v>10</v>
      </c>
      <c r="H121" s="119">
        <f>F121/G121</f>
        <v>2.2300000000000002E-3</v>
      </c>
      <c r="I121" s="52">
        <v>0.05</v>
      </c>
      <c r="J121" s="50" t="s">
        <v>11</v>
      </c>
      <c r="K121" s="118" t="s">
        <v>13</v>
      </c>
      <c r="L121" s="73"/>
    </row>
    <row r="122" spans="1:12" ht="12" customHeight="1">
      <c r="A122" s="56">
        <v>2410</v>
      </c>
      <c r="B122" s="71" t="s">
        <v>202</v>
      </c>
      <c r="C122" s="117">
        <v>4.8000000000000001E-2</v>
      </c>
      <c r="D122" s="50">
        <v>1000</v>
      </c>
      <c r="E122" s="118">
        <f t="shared" si="18"/>
        <v>4.8000000000000001E-5</v>
      </c>
      <c r="F122" s="117">
        <v>1.1999999999999999E-3</v>
      </c>
      <c r="G122" s="50">
        <v>10</v>
      </c>
      <c r="H122" s="119">
        <f t="shared" ref="H122" si="19">F122/G122</f>
        <v>1.1999999999999999E-4</v>
      </c>
      <c r="I122" s="52">
        <v>0.5</v>
      </c>
      <c r="J122" s="50" t="s">
        <v>15</v>
      </c>
      <c r="K122" s="118" t="s">
        <v>13</v>
      </c>
      <c r="L122" s="73"/>
    </row>
    <row r="123" spans="1:12" s="65" customFormat="1" ht="12" customHeight="1">
      <c r="A123" s="56">
        <v>2411</v>
      </c>
      <c r="B123" s="71" t="s">
        <v>201</v>
      </c>
      <c r="C123" s="117">
        <v>0.16</v>
      </c>
      <c r="D123" s="50">
        <v>1000</v>
      </c>
      <c r="E123" s="118">
        <f t="shared" si="18"/>
        <v>1.6000000000000001E-4</v>
      </c>
      <c r="F123" s="117">
        <v>0.03</v>
      </c>
      <c r="G123" s="50">
        <v>10</v>
      </c>
      <c r="H123" s="119">
        <f>F123/G123</f>
        <v>3.0000000000000001E-3</v>
      </c>
      <c r="I123" s="52">
        <v>0.5</v>
      </c>
      <c r="J123" s="50" t="s">
        <v>15</v>
      </c>
      <c r="K123" s="118" t="s">
        <v>13</v>
      </c>
      <c r="L123" s="72"/>
    </row>
    <row r="124" spans="1:12" s="65" customFormat="1" ht="12" customHeight="1">
      <c r="A124" s="56">
        <v>2412</v>
      </c>
      <c r="B124" s="71" t="s">
        <v>27</v>
      </c>
      <c r="C124" s="117">
        <v>0.15</v>
      </c>
      <c r="D124" s="50">
        <v>1000</v>
      </c>
      <c r="E124" s="118">
        <f t="shared" si="18"/>
        <v>1.4999999999999999E-4</v>
      </c>
      <c r="F124" s="117"/>
      <c r="G124" s="50"/>
      <c r="H124" s="119">
        <f>E124</f>
        <v>1.4999999999999999E-4</v>
      </c>
      <c r="I124" s="52">
        <v>0.05</v>
      </c>
      <c r="J124" s="54" t="s">
        <v>11</v>
      </c>
      <c r="K124" s="53" t="s">
        <v>13</v>
      </c>
      <c r="L124" s="72"/>
    </row>
    <row r="125" spans="1:12" ht="12" customHeight="1">
      <c r="A125" s="56">
        <v>2413</v>
      </c>
      <c r="B125" s="71" t="s">
        <v>28</v>
      </c>
      <c r="C125" s="117">
        <v>15.4</v>
      </c>
      <c r="D125" s="50">
        <v>5000</v>
      </c>
      <c r="E125" s="118">
        <f t="shared" si="18"/>
        <v>3.0800000000000003E-3</v>
      </c>
      <c r="F125" s="117"/>
      <c r="G125" s="50"/>
      <c r="H125" s="119">
        <f>E125</f>
        <v>3.0800000000000003E-3</v>
      </c>
      <c r="I125" s="52">
        <v>0.05</v>
      </c>
      <c r="J125" s="54" t="s">
        <v>11</v>
      </c>
      <c r="K125" s="53" t="s">
        <v>12</v>
      </c>
      <c r="L125" s="72"/>
    </row>
    <row r="126" spans="1:12" ht="12" customHeight="1">
      <c r="A126" s="56">
        <v>2414</v>
      </c>
      <c r="B126" s="106" t="s">
        <v>29</v>
      </c>
      <c r="C126" s="117">
        <v>1.1000000000000001</v>
      </c>
      <c r="D126" s="50">
        <v>1000</v>
      </c>
      <c r="E126" s="118">
        <f t="shared" si="18"/>
        <v>1.1000000000000001E-3</v>
      </c>
      <c r="F126" s="117">
        <v>8.9999999999999993E-3</v>
      </c>
      <c r="G126" s="50">
        <v>10</v>
      </c>
      <c r="H126" s="119">
        <f>F126/G126</f>
        <v>8.9999999999999998E-4</v>
      </c>
      <c r="I126" s="52">
        <v>0.05</v>
      </c>
      <c r="J126" s="50" t="s">
        <v>11</v>
      </c>
      <c r="K126" s="118" t="s">
        <v>13</v>
      </c>
      <c r="L126" s="72" t="s">
        <v>311</v>
      </c>
    </row>
    <row r="127" spans="1:12" ht="12" customHeight="1">
      <c r="A127" s="56">
        <v>2415</v>
      </c>
      <c r="B127" s="71" t="s">
        <v>30</v>
      </c>
      <c r="C127" s="117">
        <v>24.8</v>
      </c>
      <c r="D127" s="50">
        <v>1000</v>
      </c>
      <c r="E127" s="118">
        <f t="shared" si="18"/>
        <v>2.4799999999999999E-2</v>
      </c>
      <c r="F127" s="117">
        <v>0.09</v>
      </c>
      <c r="G127" s="50">
        <v>50</v>
      </c>
      <c r="H127" s="119">
        <f>F127/G127</f>
        <v>1.8E-3</v>
      </c>
      <c r="I127" s="52">
        <v>0.05</v>
      </c>
      <c r="J127" s="50" t="s">
        <v>11</v>
      </c>
      <c r="K127" s="118" t="s">
        <v>14</v>
      </c>
      <c r="L127" s="72"/>
    </row>
    <row r="128" spans="1:12" ht="12" customHeight="1">
      <c r="A128" s="56">
        <v>2416</v>
      </c>
      <c r="B128" s="71" t="s">
        <v>31</v>
      </c>
      <c r="C128" s="117">
        <v>36.5</v>
      </c>
      <c r="D128" s="50">
        <v>5000</v>
      </c>
      <c r="E128" s="118">
        <f t="shared" si="18"/>
        <v>7.3000000000000001E-3</v>
      </c>
      <c r="F128" s="117"/>
      <c r="G128" s="50"/>
      <c r="H128" s="119">
        <f t="shared" ref="H128" si="20">E128</f>
        <v>7.3000000000000001E-3</v>
      </c>
      <c r="I128" s="52">
        <v>1</v>
      </c>
      <c r="J128" s="54" t="s">
        <v>13</v>
      </c>
      <c r="K128" s="53" t="s">
        <v>13</v>
      </c>
      <c r="L128" s="72"/>
    </row>
    <row r="129" spans="1:12" ht="12" customHeight="1">
      <c r="A129" s="56">
        <v>2418</v>
      </c>
      <c r="B129" s="120" t="s">
        <v>33</v>
      </c>
      <c r="C129" s="117">
        <v>1.4E-3</v>
      </c>
      <c r="D129" s="50">
        <v>1000</v>
      </c>
      <c r="E129" s="118">
        <f t="shared" si="18"/>
        <v>1.3999999999999999E-6</v>
      </c>
      <c r="F129" s="117">
        <v>6.8999999999999997E-4</v>
      </c>
      <c r="G129" s="50">
        <v>10</v>
      </c>
      <c r="H129" s="119">
        <f>F129/G129</f>
        <v>6.8999999999999997E-5</v>
      </c>
      <c r="I129" s="52">
        <v>0.5</v>
      </c>
      <c r="J129" s="54" t="s">
        <v>15</v>
      </c>
      <c r="K129" s="53" t="s">
        <v>13</v>
      </c>
      <c r="L129" s="72"/>
    </row>
    <row r="130" spans="1:12" ht="12" customHeight="1">
      <c r="A130" s="56">
        <v>2419</v>
      </c>
      <c r="B130" s="120" t="s">
        <v>104</v>
      </c>
      <c r="C130" s="117">
        <v>291</v>
      </c>
      <c r="D130" s="50">
        <v>1000</v>
      </c>
      <c r="E130" s="118">
        <f t="shared" si="18"/>
        <v>0.29099999999999998</v>
      </c>
      <c r="F130" s="117">
        <v>9.43</v>
      </c>
      <c r="G130" s="50">
        <v>10</v>
      </c>
      <c r="H130" s="119">
        <f>+F130/G130</f>
        <v>0.94299999999999995</v>
      </c>
      <c r="I130" s="52">
        <v>0.05</v>
      </c>
      <c r="J130" s="54" t="s">
        <v>11</v>
      </c>
      <c r="K130" s="53" t="s">
        <v>13</v>
      </c>
      <c r="L130" s="72"/>
    </row>
    <row r="131" spans="1:12" ht="12" customHeight="1">
      <c r="A131" s="56">
        <v>2420</v>
      </c>
      <c r="B131" s="71" t="s">
        <v>199</v>
      </c>
      <c r="C131" s="121">
        <v>24.1</v>
      </c>
      <c r="D131" s="79">
        <v>1000</v>
      </c>
      <c r="E131" s="122">
        <f>C131/D131</f>
        <v>2.41E-2</v>
      </c>
      <c r="F131" s="52"/>
      <c r="G131" s="50"/>
      <c r="H131" s="123">
        <f>E131</f>
        <v>2.41E-2</v>
      </c>
      <c r="I131" s="81">
        <v>0.05</v>
      </c>
      <c r="J131" s="78" t="s">
        <v>11</v>
      </c>
      <c r="K131" s="53" t="s">
        <v>13</v>
      </c>
      <c r="L131" s="72"/>
    </row>
    <row r="132" spans="1:12" ht="12" customHeight="1">
      <c r="A132" s="56">
        <v>2421</v>
      </c>
      <c r="B132" s="120" t="s">
        <v>198</v>
      </c>
      <c r="C132" s="121">
        <v>2.7E-2</v>
      </c>
      <c r="D132" s="79">
        <v>1000</v>
      </c>
      <c r="E132" s="122">
        <f>C132/D132</f>
        <v>2.6999999999999999E-5</v>
      </c>
      <c r="F132" s="52">
        <v>8.5000000000000006E-3</v>
      </c>
      <c r="G132" s="50">
        <v>50</v>
      </c>
      <c r="H132" s="119">
        <f>F132/G132</f>
        <v>1.7000000000000001E-4</v>
      </c>
      <c r="I132" s="81">
        <v>0.05</v>
      </c>
      <c r="J132" s="78" t="s">
        <v>11</v>
      </c>
      <c r="K132" s="53" t="s">
        <v>13</v>
      </c>
      <c r="L132" s="72"/>
    </row>
    <row r="133" spans="1:12" ht="12" customHeight="1" thickBot="1">
      <c r="A133" s="84">
        <v>2422</v>
      </c>
      <c r="B133" s="124" t="s">
        <v>197</v>
      </c>
      <c r="C133" s="63">
        <v>100</v>
      </c>
      <c r="D133" s="61">
        <v>1000</v>
      </c>
      <c r="E133" s="125">
        <f>C133/D133</f>
        <v>0.1</v>
      </c>
      <c r="F133" s="63"/>
      <c r="G133" s="61"/>
      <c r="H133" s="126">
        <v>0.1</v>
      </c>
      <c r="I133" s="63">
        <v>0.05</v>
      </c>
      <c r="J133" s="60" t="s">
        <v>11</v>
      </c>
      <c r="K133" s="64" t="s">
        <v>13</v>
      </c>
      <c r="L133" s="72"/>
    </row>
    <row r="134" spans="1:12" s="65" customFormat="1" ht="12" customHeight="1">
      <c r="B134" s="19"/>
      <c r="C134" s="20"/>
      <c r="D134" s="20"/>
      <c r="E134" s="20"/>
      <c r="F134" s="20"/>
      <c r="G134" s="20"/>
      <c r="H134" s="20"/>
      <c r="I134" s="20"/>
      <c r="J134" s="20"/>
      <c r="K134" s="20"/>
      <c r="L134" s="72"/>
    </row>
    <row r="135" spans="1:12" ht="12" customHeight="1">
      <c r="A135" s="65"/>
    </row>
    <row r="136" spans="1:12" ht="12" customHeight="1" thickBot="1">
      <c r="A136" s="65"/>
      <c r="B136" s="33"/>
      <c r="C136" s="113"/>
      <c r="D136" s="114"/>
      <c r="E136" s="115"/>
      <c r="F136" s="67"/>
      <c r="G136" s="67"/>
      <c r="H136" s="115"/>
      <c r="I136" s="114"/>
      <c r="J136" s="113"/>
      <c r="K136" s="113"/>
      <c r="L136" s="72"/>
    </row>
    <row r="137" spans="1:12" ht="16.5" customHeight="1" thickBot="1">
      <c r="A137" s="65"/>
      <c r="B137" s="35" t="s">
        <v>336</v>
      </c>
      <c r="C137" s="36"/>
      <c r="D137" s="36"/>
      <c r="E137" s="36"/>
      <c r="F137" s="36"/>
      <c r="G137" s="36"/>
      <c r="H137" s="36"/>
      <c r="I137" s="36"/>
      <c r="J137" s="36"/>
      <c r="K137" s="37"/>
      <c r="L137" s="72"/>
    </row>
    <row r="138" spans="1:12" ht="12" customHeight="1">
      <c r="A138" s="56">
        <v>2502</v>
      </c>
      <c r="B138" s="71" t="s">
        <v>309</v>
      </c>
      <c r="C138" s="117">
        <v>100</v>
      </c>
      <c r="D138" s="50">
        <v>1000</v>
      </c>
      <c r="E138" s="118">
        <v>0.1</v>
      </c>
      <c r="F138" s="119">
        <v>100</v>
      </c>
      <c r="G138" s="50">
        <v>10</v>
      </c>
      <c r="H138" s="119">
        <v>10</v>
      </c>
      <c r="I138" s="52">
        <v>1</v>
      </c>
      <c r="J138" s="50" t="s">
        <v>22</v>
      </c>
      <c r="K138" s="118" t="s">
        <v>13</v>
      </c>
      <c r="L138" s="72"/>
    </row>
    <row r="139" spans="1:12" ht="12" customHeight="1">
      <c r="A139" s="150">
        <v>2503</v>
      </c>
      <c r="B139" s="71" t="s">
        <v>310</v>
      </c>
      <c r="C139" s="117">
        <v>885</v>
      </c>
      <c r="D139" s="50">
        <v>5000</v>
      </c>
      <c r="E139" s="118">
        <f t="shared" ref="E139:E148" si="21">C139/D139</f>
        <v>0.17699999999999999</v>
      </c>
      <c r="F139" s="119"/>
      <c r="G139" s="50"/>
      <c r="H139" s="119">
        <f>E139</f>
        <v>0.17699999999999999</v>
      </c>
      <c r="I139" s="52">
        <v>0.05</v>
      </c>
      <c r="J139" s="50" t="s">
        <v>11</v>
      </c>
      <c r="K139" s="118" t="s">
        <v>14</v>
      </c>
      <c r="L139" s="72"/>
    </row>
    <row r="140" spans="1:12" ht="12" customHeight="1" outlineLevel="1">
      <c r="A140" s="56">
        <v>2504</v>
      </c>
      <c r="B140" s="71" t="s">
        <v>34</v>
      </c>
      <c r="C140" s="117">
        <v>160</v>
      </c>
      <c r="D140" s="50">
        <v>1000</v>
      </c>
      <c r="E140" s="118">
        <f t="shared" si="21"/>
        <v>0.16</v>
      </c>
      <c r="F140" s="119"/>
      <c r="G140" s="50"/>
      <c r="H140" s="119">
        <v>0.16</v>
      </c>
      <c r="I140" s="52">
        <v>0.05</v>
      </c>
      <c r="J140" s="50" t="s">
        <v>32</v>
      </c>
      <c r="K140" s="118" t="s">
        <v>32</v>
      </c>
      <c r="L140" s="72"/>
    </row>
    <row r="141" spans="1:12" ht="12" customHeight="1" outlineLevel="1">
      <c r="A141" s="56">
        <v>2505</v>
      </c>
      <c r="B141" s="71" t="s">
        <v>35</v>
      </c>
      <c r="C141" s="117">
        <v>100</v>
      </c>
      <c r="D141" s="50">
        <v>1000</v>
      </c>
      <c r="E141" s="118">
        <f>C141/D141</f>
        <v>0.1</v>
      </c>
      <c r="F141" s="119">
        <v>100</v>
      </c>
      <c r="G141" s="50">
        <v>50</v>
      </c>
      <c r="H141" s="119">
        <f>F141/G141</f>
        <v>2</v>
      </c>
      <c r="I141" s="52">
        <v>1</v>
      </c>
      <c r="J141" s="50" t="s">
        <v>32</v>
      </c>
      <c r="K141" s="118" t="s">
        <v>32</v>
      </c>
      <c r="L141" s="72" t="s">
        <v>314</v>
      </c>
    </row>
    <row r="142" spans="1:12" ht="12" customHeight="1" outlineLevel="1">
      <c r="A142" s="56">
        <v>2506</v>
      </c>
      <c r="B142" s="71" t="s">
        <v>36</v>
      </c>
      <c r="C142" s="117">
        <v>825</v>
      </c>
      <c r="D142" s="50">
        <v>1000</v>
      </c>
      <c r="E142" s="118">
        <f t="shared" si="21"/>
        <v>0.82499999999999996</v>
      </c>
      <c r="F142" s="119">
        <v>80</v>
      </c>
      <c r="G142" s="50">
        <v>50</v>
      </c>
      <c r="H142" s="119">
        <f>F142/G142</f>
        <v>1.6</v>
      </c>
      <c r="I142" s="52">
        <v>0.05</v>
      </c>
      <c r="J142" s="50" t="s">
        <v>11</v>
      </c>
      <c r="K142" s="118" t="s">
        <v>14</v>
      </c>
      <c r="L142" s="72"/>
    </row>
    <row r="143" spans="1:12" ht="12" customHeight="1">
      <c r="A143" s="128">
        <v>2507</v>
      </c>
      <c r="B143" s="71" t="s">
        <v>196</v>
      </c>
      <c r="C143" s="117">
        <v>40</v>
      </c>
      <c r="D143" s="50">
        <v>1000</v>
      </c>
      <c r="E143" s="118">
        <f t="shared" si="21"/>
        <v>0.04</v>
      </c>
      <c r="F143" s="119">
        <v>12</v>
      </c>
      <c r="G143" s="50">
        <v>10</v>
      </c>
      <c r="H143" s="119">
        <f t="shared" ref="H143:H150" si="22">F143/G143</f>
        <v>1.2</v>
      </c>
      <c r="I143" s="52">
        <v>1</v>
      </c>
      <c r="J143" s="50" t="s">
        <v>22</v>
      </c>
      <c r="K143" s="118" t="s">
        <v>12</v>
      </c>
      <c r="L143" s="72"/>
    </row>
    <row r="144" spans="1:12" ht="12" customHeight="1" outlineLevel="1">
      <c r="A144" s="128">
        <v>2508</v>
      </c>
      <c r="B144" s="71" t="s">
        <v>195</v>
      </c>
      <c r="C144" s="117">
        <v>100</v>
      </c>
      <c r="D144" s="50">
        <v>1000</v>
      </c>
      <c r="E144" s="118">
        <f t="shared" si="21"/>
        <v>0.1</v>
      </c>
      <c r="F144" s="119">
        <v>5.8</v>
      </c>
      <c r="G144" s="50">
        <v>10</v>
      </c>
      <c r="H144" s="119">
        <f t="shared" si="22"/>
        <v>0.57999999999999996</v>
      </c>
      <c r="I144" s="52">
        <v>1</v>
      </c>
      <c r="J144" s="50" t="s">
        <v>22</v>
      </c>
      <c r="K144" s="118" t="s">
        <v>12</v>
      </c>
      <c r="L144" s="72"/>
    </row>
    <row r="145" spans="1:12" ht="12" customHeight="1">
      <c r="A145" s="56">
        <v>2509</v>
      </c>
      <c r="B145" s="71" t="s">
        <v>37</v>
      </c>
      <c r="C145" s="117">
        <v>494</v>
      </c>
      <c r="D145" s="50">
        <v>1000</v>
      </c>
      <c r="E145" s="118">
        <f t="shared" si="21"/>
        <v>0.49399999999999999</v>
      </c>
      <c r="F145" s="119">
        <v>64</v>
      </c>
      <c r="G145" s="50">
        <v>50</v>
      </c>
      <c r="H145" s="119">
        <f t="shared" si="22"/>
        <v>1.28</v>
      </c>
      <c r="I145" s="52">
        <v>0.05</v>
      </c>
      <c r="J145" s="50" t="s">
        <v>11</v>
      </c>
      <c r="K145" s="118" t="s">
        <v>12</v>
      </c>
      <c r="L145" s="72"/>
    </row>
    <row r="146" spans="1:12" ht="12" customHeight="1" outlineLevel="1">
      <c r="A146" s="56">
        <v>2510</v>
      </c>
      <c r="B146" s="71" t="s">
        <v>194</v>
      </c>
      <c r="C146" s="117">
        <v>100</v>
      </c>
      <c r="D146" s="50">
        <v>1000</v>
      </c>
      <c r="E146" s="118">
        <f t="shared" si="21"/>
        <v>0.1</v>
      </c>
      <c r="F146" s="119">
        <v>100</v>
      </c>
      <c r="G146" s="50">
        <v>10</v>
      </c>
      <c r="H146" s="119">
        <f t="shared" si="22"/>
        <v>10</v>
      </c>
      <c r="I146" s="52">
        <v>0.05</v>
      </c>
      <c r="J146" s="50" t="s">
        <v>11</v>
      </c>
      <c r="K146" s="118" t="s">
        <v>14</v>
      </c>
      <c r="L146" s="72"/>
    </row>
    <row r="147" spans="1:12" ht="12" customHeight="1" outlineLevel="1">
      <c r="A147" s="56">
        <v>2511</v>
      </c>
      <c r="B147" s="71" t="s">
        <v>38</v>
      </c>
      <c r="C147" s="117">
        <v>121</v>
      </c>
      <c r="D147" s="50">
        <v>1000</v>
      </c>
      <c r="E147" s="118">
        <f t="shared" si="21"/>
        <v>0.121</v>
      </c>
      <c r="F147" s="119">
        <v>22</v>
      </c>
      <c r="G147" s="50">
        <v>50</v>
      </c>
      <c r="H147" s="119">
        <f t="shared" si="22"/>
        <v>0.44</v>
      </c>
      <c r="I147" s="52">
        <v>0.5</v>
      </c>
      <c r="J147" s="50" t="s">
        <v>15</v>
      </c>
      <c r="K147" s="118" t="s">
        <v>12</v>
      </c>
      <c r="L147" s="72"/>
    </row>
    <row r="148" spans="1:12" ht="12" customHeight="1" outlineLevel="1">
      <c r="A148" s="56">
        <v>2512</v>
      </c>
      <c r="B148" s="71" t="s">
        <v>193</v>
      </c>
      <c r="C148" s="117">
        <v>650</v>
      </c>
      <c r="D148" s="50">
        <v>1000</v>
      </c>
      <c r="E148" s="118">
        <f t="shared" si="21"/>
        <v>0.65</v>
      </c>
      <c r="F148" s="119">
        <v>25</v>
      </c>
      <c r="G148" s="50">
        <v>50</v>
      </c>
      <c r="H148" s="119">
        <f t="shared" si="22"/>
        <v>0.5</v>
      </c>
      <c r="I148" s="52">
        <v>1</v>
      </c>
      <c r="J148" s="50" t="s">
        <v>22</v>
      </c>
      <c r="K148" s="118" t="s">
        <v>12</v>
      </c>
      <c r="L148" s="72"/>
    </row>
    <row r="149" spans="1:12" ht="12" customHeight="1">
      <c r="A149" s="56">
        <v>2513</v>
      </c>
      <c r="B149" s="71" t="s">
        <v>39</v>
      </c>
      <c r="C149" s="117">
        <v>5.5</v>
      </c>
      <c r="D149" s="50">
        <v>1000</v>
      </c>
      <c r="E149" s="118">
        <f>C149/D149</f>
        <v>5.4999999999999997E-3</v>
      </c>
      <c r="F149" s="119">
        <v>0.66</v>
      </c>
      <c r="G149" s="50">
        <v>10</v>
      </c>
      <c r="H149" s="119">
        <f t="shared" si="22"/>
        <v>6.6000000000000003E-2</v>
      </c>
      <c r="I149" s="52">
        <v>0.05</v>
      </c>
      <c r="J149" s="50" t="s">
        <v>11</v>
      </c>
      <c r="K149" s="118" t="s">
        <v>12</v>
      </c>
      <c r="L149" s="72"/>
    </row>
    <row r="150" spans="1:12" s="65" customFormat="1" ht="12" customHeight="1">
      <c r="A150" s="56">
        <v>2514</v>
      </c>
      <c r="B150" s="71" t="s">
        <v>192</v>
      </c>
      <c r="C150" s="117">
        <v>1000</v>
      </c>
      <c r="D150" s="50">
        <v>1000</v>
      </c>
      <c r="E150" s="118">
        <f>C150/D150</f>
        <v>1</v>
      </c>
      <c r="F150" s="119">
        <v>423</v>
      </c>
      <c r="G150" s="50">
        <v>10</v>
      </c>
      <c r="H150" s="119">
        <f t="shared" si="22"/>
        <v>42.3</v>
      </c>
      <c r="I150" s="52">
        <v>0.5</v>
      </c>
      <c r="J150" s="50" t="s">
        <v>15</v>
      </c>
      <c r="K150" s="118" t="s">
        <v>12</v>
      </c>
      <c r="L150" s="72" t="s">
        <v>317</v>
      </c>
    </row>
    <row r="151" spans="1:12" s="65" customFormat="1" ht="12" customHeight="1">
      <c r="A151" s="56">
        <v>2515</v>
      </c>
      <c r="B151" s="71" t="s">
        <v>40</v>
      </c>
      <c r="C151" s="129"/>
      <c r="D151" s="130"/>
      <c r="E151" s="131">
        <v>10</v>
      </c>
      <c r="F151" s="132"/>
      <c r="G151" s="130"/>
      <c r="H151" s="132">
        <v>10</v>
      </c>
      <c r="I151" s="133">
        <v>1</v>
      </c>
      <c r="J151" s="130" t="s">
        <v>32</v>
      </c>
      <c r="K151" s="131" t="s">
        <v>32</v>
      </c>
      <c r="L151" s="72"/>
    </row>
    <row r="152" spans="1:12" ht="12" customHeight="1">
      <c r="A152" s="56">
        <v>2516</v>
      </c>
      <c r="B152" s="71" t="s">
        <v>41</v>
      </c>
      <c r="C152" s="117"/>
      <c r="D152" s="50"/>
      <c r="E152" s="118">
        <v>10</v>
      </c>
      <c r="F152" s="119"/>
      <c r="G152" s="50"/>
      <c r="H152" s="119">
        <v>10</v>
      </c>
      <c r="I152" s="52">
        <v>0.05</v>
      </c>
      <c r="J152" s="50" t="s">
        <v>32</v>
      </c>
      <c r="K152" s="118" t="s">
        <v>32</v>
      </c>
      <c r="L152" s="72"/>
    </row>
    <row r="153" spans="1:12" ht="12" customHeight="1">
      <c r="A153" s="56">
        <v>2517</v>
      </c>
      <c r="B153" s="134" t="s">
        <v>191</v>
      </c>
      <c r="C153" s="117">
        <v>100</v>
      </c>
      <c r="D153" s="50">
        <v>1000</v>
      </c>
      <c r="E153" s="118">
        <f t="shared" ref="E153:E155" si="23">C153/D153</f>
        <v>0.1</v>
      </c>
      <c r="F153" s="119"/>
      <c r="G153" s="50"/>
      <c r="H153" s="119">
        <f t="shared" ref="H153:H154" si="24">E153</f>
        <v>0.1</v>
      </c>
      <c r="I153" s="52">
        <v>0.05</v>
      </c>
      <c r="J153" s="50" t="s">
        <v>11</v>
      </c>
      <c r="K153" s="118" t="s">
        <v>14</v>
      </c>
      <c r="L153" s="72"/>
    </row>
    <row r="154" spans="1:12" s="65" customFormat="1" ht="12" customHeight="1">
      <c r="A154" s="56">
        <v>2518</v>
      </c>
      <c r="B154" s="134" t="s">
        <v>190</v>
      </c>
      <c r="C154" s="117">
        <v>100</v>
      </c>
      <c r="D154" s="50">
        <v>1000</v>
      </c>
      <c r="E154" s="118">
        <f t="shared" si="23"/>
        <v>0.1</v>
      </c>
      <c r="F154" s="119"/>
      <c r="G154" s="50"/>
      <c r="H154" s="119">
        <f t="shared" si="24"/>
        <v>0.1</v>
      </c>
      <c r="I154" s="52">
        <v>0.05</v>
      </c>
      <c r="J154" s="50" t="s">
        <v>11</v>
      </c>
      <c r="K154" s="118" t="s">
        <v>14</v>
      </c>
      <c r="L154" s="72"/>
    </row>
    <row r="155" spans="1:12" s="65" customFormat="1" ht="12" customHeight="1">
      <c r="A155" s="56">
        <v>2519</v>
      </c>
      <c r="B155" s="135" t="s">
        <v>189</v>
      </c>
      <c r="C155" s="117">
        <v>3.6</v>
      </c>
      <c r="D155" s="50">
        <v>1000</v>
      </c>
      <c r="E155" s="118">
        <f t="shared" si="23"/>
        <v>3.5999999999999999E-3</v>
      </c>
      <c r="F155" s="119">
        <v>0.47</v>
      </c>
      <c r="G155" s="50">
        <v>10</v>
      </c>
      <c r="H155" s="119">
        <f>F155/G155</f>
        <v>4.7E-2</v>
      </c>
      <c r="I155" s="52">
        <v>0.05</v>
      </c>
      <c r="J155" s="50" t="s">
        <v>11</v>
      </c>
      <c r="K155" s="118" t="s">
        <v>13</v>
      </c>
      <c r="L155" s="72"/>
    </row>
    <row r="156" spans="1:12" ht="12" customHeight="1">
      <c r="A156" s="150">
        <v>2520</v>
      </c>
      <c r="B156" s="135" t="s">
        <v>312</v>
      </c>
      <c r="C156" s="117">
        <v>100</v>
      </c>
      <c r="D156" s="50">
        <v>1000</v>
      </c>
      <c r="E156" s="118">
        <v>0.1</v>
      </c>
      <c r="F156" s="119">
        <v>100</v>
      </c>
      <c r="G156" s="50">
        <v>50</v>
      </c>
      <c r="H156" s="119">
        <v>2</v>
      </c>
      <c r="I156" s="52">
        <v>0.05</v>
      </c>
      <c r="J156" s="50" t="s">
        <v>11</v>
      </c>
      <c r="K156" s="118" t="s">
        <v>14</v>
      </c>
      <c r="L156" s="72"/>
    </row>
    <row r="157" spans="1:12" s="65" customFormat="1" ht="12" customHeight="1">
      <c r="A157" s="56">
        <v>2521</v>
      </c>
      <c r="B157" s="120" t="s">
        <v>313</v>
      </c>
      <c r="C157" s="117">
        <v>21</v>
      </c>
      <c r="D157" s="50">
        <v>10000</v>
      </c>
      <c r="E157" s="118">
        <f>C157/D157</f>
        <v>2.0999999999999999E-3</v>
      </c>
      <c r="F157" s="119"/>
      <c r="G157" s="50"/>
      <c r="H157" s="119">
        <f>+E157</f>
        <v>2.0999999999999999E-3</v>
      </c>
      <c r="I157" s="52">
        <v>0.05</v>
      </c>
      <c r="J157" s="50" t="s">
        <v>11</v>
      </c>
      <c r="K157" s="118" t="s">
        <v>14</v>
      </c>
      <c r="L157" s="72"/>
    </row>
    <row r="158" spans="1:12" ht="12" customHeight="1">
      <c r="A158" s="56">
        <v>2522</v>
      </c>
      <c r="B158" s="120" t="s">
        <v>188</v>
      </c>
      <c r="C158" s="136">
        <v>100</v>
      </c>
      <c r="D158" s="41">
        <v>1000</v>
      </c>
      <c r="E158" s="137">
        <f>C158/D158</f>
        <v>0.1</v>
      </c>
      <c r="F158" s="138"/>
      <c r="G158" s="41"/>
      <c r="H158" s="138">
        <f>E158</f>
        <v>0.1</v>
      </c>
      <c r="I158" s="43">
        <v>0.05</v>
      </c>
      <c r="J158" s="41" t="s">
        <v>11</v>
      </c>
      <c r="K158" s="137" t="s">
        <v>13</v>
      </c>
      <c r="L158" s="72"/>
    </row>
    <row r="159" spans="1:12" ht="12" customHeight="1">
      <c r="A159" s="56">
        <v>2523</v>
      </c>
      <c r="B159" s="71" t="s">
        <v>187</v>
      </c>
      <c r="C159" s="136">
        <v>207</v>
      </c>
      <c r="D159" s="41">
        <v>1000</v>
      </c>
      <c r="E159" s="137">
        <f>C159/D159</f>
        <v>0.20699999999999999</v>
      </c>
      <c r="F159" s="138"/>
      <c r="G159" s="41"/>
      <c r="H159" s="138">
        <f>E159</f>
        <v>0.20699999999999999</v>
      </c>
      <c r="I159" s="43">
        <v>1</v>
      </c>
      <c r="J159" s="41" t="s">
        <v>32</v>
      </c>
      <c r="K159" s="137" t="s">
        <v>32</v>
      </c>
      <c r="L159" s="72"/>
    </row>
    <row r="160" spans="1:12" ht="12" customHeight="1">
      <c r="A160" s="56">
        <v>2524</v>
      </c>
      <c r="B160" s="71" t="s">
        <v>42</v>
      </c>
      <c r="C160" s="117">
        <v>410</v>
      </c>
      <c r="D160" s="50">
        <v>1000</v>
      </c>
      <c r="E160" s="118">
        <f t="shared" ref="E160:E161" si="25">C160/D160</f>
        <v>0.41</v>
      </c>
      <c r="F160" s="119"/>
      <c r="G160" s="50"/>
      <c r="H160" s="119">
        <f t="shared" ref="H160:H161" si="26">E160</f>
        <v>0.41</v>
      </c>
      <c r="I160" s="52">
        <v>0.05</v>
      </c>
      <c r="J160" s="50" t="s">
        <v>11</v>
      </c>
      <c r="K160" s="118" t="s">
        <v>12</v>
      </c>
      <c r="L160" s="72"/>
    </row>
    <row r="161" spans="1:12" s="65" customFormat="1" ht="12" customHeight="1">
      <c r="A161" s="56">
        <v>2525</v>
      </c>
      <c r="B161" s="71" t="s">
        <v>43</v>
      </c>
      <c r="C161" s="117">
        <v>14</v>
      </c>
      <c r="D161" s="50">
        <v>1000</v>
      </c>
      <c r="E161" s="118">
        <f t="shared" si="25"/>
        <v>1.4E-2</v>
      </c>
      <c r="F161" s="119"/>
      <c r="G161" s="50"/>
      <c r="H161" s="119">
        <f t="shared" si="26"/>
        <v>1.4E-2</v>
      </c>
      <c r="I161" s="52">
        <v>1</v>
      </c>
      <c r="J161" s="50" t="s">
        <v>32</v>
      </c>
      <c r="K161" s="118" t="s">
        <v>32</v>
      </c>
      <c r="L161" s="72"/>
    </row>
    <row r="162" spans="1:12" s="65" customFormat="1" ht="12" customHeight="1">
      <c r="A162" s="56">
        <v>2526</v>
      </c>
      <c r="B162" s="71" t="s">
        <v>186</v>
      </c>
      <c r="C162" s="117">
        <v>4.9000000000000004</v>
      </c>
      <c r="D162" s="50">
        <v>1000</v>
      </c>
      <c r="E162" s="118">
        <f>C162/D162</f>
        <v>4.9000000000000007E-3</v>
      </c>
      <c r="F162" s="119">
        <v>0.7</v>
      </c>
      <c r="G162" s="50">
        <v>50</v>
      </c>
      <c r="H162" s="119">
        <f>F162/G162</f>
        <v>1.3999999999999999E-2</v>
      </c>
      <c r="I162" s="52">
        <v>0.01</v>
      </c>
      <c r="J162" s="50" t="s">
        <v>32</v>
      </c>
      <c r="K162" s="118" t="s">
        <v>32</v>
      </c>
      <c r="L162" s="72"/>
    </row>
    <row r="163" spans="1:12" s="65" customFormat="1" ht="12" customHeight="1">
      <c r="A163" s="56">
        <v>2527</v>
      </c>
      <c r="B163" s="71" t="s">
        <v>185</v>
      </c>
      <c r="C163" s="117">
        <v>2.4</v>
      </c>
      <c r="D163" s="50">
        <v>1000</v>
      </c>
      <c r="E163" s="118">
        <f>C163/D163</f>
        <v>2.3999999999999998E-3</v>
      </c>
      <c r="F163" s="119">
        <v>0.22</v>
      </c>
      <c r="G163" s="50">
        <v>50</v>
      </c>
      <c r="H163" s="119">
        <f>F163/G163</f>
        <v>4.4000000000000003E-3</v>
      </c>
      <c r="I163" s="52">
        <v>0.01</v>
      </c>
      <c r="J163" s="50" t="s">
        <v>32</v>
      </c>
      <c r="K163" s="118" t="s">
        <v>32</v>
      </c>
      <c r="L163" s="72"/>
    </row>
    <row r="164" spans="1:12" s="65" customFormat="1" ht="12" customHeight="1">
      <c r="A164" s="56">
        <v>2528</v>
      </c>
      <c r="B164" s="71" t="s">
        <v>44</v>
      </c>
      <c r="C164" s="117">
        <v>250</v>
      </c>
      <c r="D164" s="50">
        <v>1000</v>
      </c>
      <c r="E164" s="118">
        <f t="shared" ref="E164:E169" si="27">C164/D164</f>
        <v>0.25</v>
      </c>
      <c r="F164" s="119">
        <v>500</v>
      </c>
      <c r="G164" s="50">
        <v>50</v>
      </c>
      <c r="H164" s="119">
        <v>10</v>
      </c>
      <c r="I164" s="52">
        <v>0.05</v>
      </c>
      <c r="J164" s="50" t="s">
        <v>11</v>
      </c>
      <c r="K164" s="118" t="s">
        <v>14</v>
      </c>
      <c r="L164" s="72"/>
    </row>
    <row r="165" spans="1:12" s="65" customFormat="1" ht="12" customHeight="1">
      <c r="A165" s="56">
        <v>2529</v>
      </c>
      <c r="B165" s="71" t="s">
        <v>253</v>
      </c>
      <c r="C165" s="117">
        <v>1000</v>
      </c>
      <c r="D165" s="50">
        <v>1000</v>
      </c>
      <c r="E165" s="118">
        <f t="shared" si="27"/>
        <v>1</v>
      </c>
      <c r="F165" s="119"/>
      <c r="G165" s="50"/>
      <c r="H165" s="119">
        <f t="shared" ref="H165" si="28">E165</f>
        <v>1</v>
      </c>
      <c r="I165" s="52">
        <v>0.05</v>
      </c>
      <c r="J165" s="50" t="s">
        <v>11</v>
      </c>
      <c r="K165" s="118" t="s">
        <v>14</v>
      </c>
      <c r="L165" s="72"/>
    </row>
    <row r="166" spans="1:12" s="65" customFormat="1" ht="12" customHeight="1">
      <c r="A166" s="150">
        <v>2530</v>
      </c>
      <c r="B166" s="71" t="s">
        <v>315</v>
      </c>
      <c r="C166" s="117">
        <v>100</v>
      </c>
      <c r="D166" s="50">
        <v>1000</v>
      </c>
      <c r="E166" s="118">
        <f t="shared" si="27"/>
        <v>0.1</v>
      </c>
      <c r="F166" s="119">
        <v>100</v>
      </c>
      <c r="G166" s="50">
        <v>50</v>
      </c>
      <c r="H166" s="132">
        <f>F166/G166</f>
        <v>2</v>
      </c>
      <c r="I166" s="52">
        <v>0.05</v>
      </c>
      <c r="J166" s="50" t="s">
        <v>11</v>
      </c>
      <c r="K166" s="118" t="s">
        <v>14</v>
      </c>
      <c r="L166" s="72"/>
    </row>
    <row r="167" spans="1:12" s="65" customFormat="1" ht="12" customHeight="1">
      <c r="A167" s="56">
        <v>2531</v>
      </c>
      <c r="B167" s="71" t="s">
        <v>45</v>
      </c>
      <c r="C167" s="117">
        <v>90</v>
      </c>
      <c r="D167" s="50">
        <v>1000</v>
      </c>
      <c r="E167" s="118">
        <f t="shared" si="27"/>
        <v>0.09</v>
      </c>
      <c r="F167" s="119">
        <v>0.78</v>
      </c>
      <c r="G167" s="50">
        <v>50</v>
      </c>
      <c r="H167" s="119">
        <f>F167/G167</f>
        <v>1.5600000000000001E-2</v>
      </c>
      <c r="I167" s="52">
        <v>0.05</v>
      </c>
      <c r="J167" s="50" t="s">
        <v>11</v>
      </c>
      <c r="K167" s="118" t="s">
        <v>14</v>
      </c>
      <c r="L167" s="72"/>
    </row>
    <row r="168" spans="1:12" s="65" customFormat="1" ht="12" customHeight="1">
      <c r="A168" s="56">
        <v>2532</v>
      </c>
      <c r="B168" s="71" t="s">
        <v>46</v>
      </c>
      <c r="C168" s="117">
        <v>1000</v>
      </c>
      <c r="D168" s="50">
        <v>1000</v>
      </c>
      <c r="E168" s="118">
        <f t="shared" si="27"/>
        <v>1</v>
      </c>
      <c r="F168" s="119"/>
      <c r="G168" s="50"/>
      <c r="H168" s="119">
        <f>E168</f>
        <v>1</v>
      </c>
      <c r="I168" s="52">
        <v>0.5</v>
      </c>
      <c r="J168" s="50" t="s">
        <v>15</v>
      </c>
      <c r="K168" s="118" t="s">
        <v>12</v>
      </c>
      <c r="L168" s="72"/>
    </row>
    <row r="169" spans="1:12" s="65" customFormat="1" ht="12" customHeight="1">
      <c r="A169" s="56">
        <v>2533</v>
      </c>
      <c r="B169" s="71" t="s">
        <v>47</v>
      </c>
      <c r="C169" s="117">
        <v>250</v>
      </c>
      <c r="D169" s="50">
        <v>5000</v>
      </c>
      <c r="E169" s="118">
        <f t="shared" si="27"/>
        <v>0.05</v>
      </c>
      <c r="F169" s="119"/>
      <c r="G169" s="50"/>
      <c r="H169" s="119">
        <f>E169</f>
        <v>0.05</v>
      </c>
      <c r="I169" s="52">
        <v>0.5</v>
      </c>
      <c r="J169" s="50" t="s">
        <v>15</v>
      </c>
      <c r="K169" s="118" t="s">
        <v>12</v>
      </c>
      <c r="L169" s="72"/>
    </row>
    <row r="170" spans="1:12" s="65" customFormat="1" ht="12" customHeight="1">
      <c r="A170" s="56">
        <v>2534</v>
      </c>
      <c r="B170" s="71" t="s">
        <v>48</v>
      </c>
      <c r="C170" s="117"/>
      <c r="D170" s="50"/>
      <c r="E170" s="118">
        <v>10</v>
      </c>
      <c r="F170" s="119"/>
      <c r="G170" s="50"/>
      <c r="H170" s="119">
        <v>10</v>
      </c>
      <c r="I170" s="52">
        <v>0.05</v>
      </c>
      <c r="J170" s="50" t="s">
        <v>32</v>
      </c>
      <c r="K170" s="118" t="s">
        <v>32</v>
      </c>
      <c r="L170" s="72"/>
    </row>
    <row r="171" spans="1:12" s="65" customFormat="1" ht="12" customHeight="1">
      <c r="A171" s="56">
        <v>2535</v>
      </c>
      <c r="B171" s="71" t="s">
        <v>316</v>
      </c>
      <c r="C171" s="117"/>
      <c r="D171" s="50"/>
      <c r="E171" s="118">
        <v>10</v>
      </c>
      <c r="F171" s="119"/>
      <c r="G171" s="50"/>
      <c r="H171" s="119">
        <v>10</v>
      </c>
      <c r="I171" s="52">
        <v>1</v>
      </c>
      <c r="J171" s="50" t="s">
        <v>32</v>
      </c>
      <c r="K171" s="118" t="s">
        <v>32</v>
      </c>
      <c r="L171" s="72"/>
    </row>
    <row r="172" spans="1:12" ht="12" customHeight="1">
      <c r="A172" s="56">
        <v>2536</v>
      </c>
      <c r="B172" s="71" t="s">
        <v>49</v>
      </c>
      <c r="C172" s="117">
        <v>9100</v>
      </c>
      <c r="D172" s="50">
        <v>5000</v>
      </c>
      <c r="E172" s="118">
        <f t="shared" ref="E172" si="29">C172/D172</f>
        <v>1.82</v>
      </c>
      <c r="F172" s="119"/>
      <c r="G172" s="50"/>
      <c r="H172" s="119">
        <f>E172</f>
        <v>1.82</v>
      </c>
      <c r="I172" s="52">
        <v>0.5</v>
      </c>
      <c r="J172" s="50" t="s">
        <v>15</v>
      </c>
      <c r="K172" s="118" t="s">
        <v>13</v>
      </c>
      <c r="L172" s="72"/>
    </row>
    <row r="173" spans="1:12" ht="12" customHeight="1">
      <c r="A173" s="56">
        <v>2537</v>
      </c>
      <c r="B173" s="71" t="s">
        <v>50</v>
      </c>
      <c r="C173" s="117"/>
      <c r="D173" s="50"/>
      <c r="E173" s="118">
        <v>10</v>
      </c>
      <c r="F173" s="119"/>
      <c r="G173" s="50"/>
      <c r="H173" s="119">
        <v>10</v>
      </c>
      <c r="I173" s="52">
        <v>1</v>
      </c>
      <c r="J173" s="50" t="s">
        <v>32</v>
      </c>
      <c r="K173" s="118" t="s">
        <v>32</v>
      </c>
      <c r="L173" s="72"/>
    </row>
    <row r="174" spans="1:12" s="65" customFormat="1" ht="12" customHeight="1">
      <c r="A174" s="56">
        <v>2538</v>
      </c>
      <c r="B174" s="71" t="s">
        <v>184</v>
      </c>
      <c r="C174" s="117">
        <v>1000</v>
      </c>
      <c r="D174" s="50">
        <v>10000</v>
      </c>
      <c r="E174" s="118">
        <f t="shared" ref="E174:E180" si="30">C174/D174</f>
        <v>0.1</v>
      </c>
      <c r="F174" s="119"/>
      <c r="G174" s="50"/>
      <c r="H174" s="119">
        <f t="shared" ref="H174:H176" si="31">E174</f>
        <v>0.1</v>
      </c>
      <c r="I174" s="52">
        <v>1</v>
      </c>
      <c r="J174" s="50" t="s">
        <v>22</v>
      </c>
      <c r="K174" s="118" t="s">
        <v>12</v>
      </c>
      <c r="L174" s="72"/>
    </row>
    <row r="175" spans="1:12" s="65" customFormat="1" ht="12" customHeight="1">
      <c r="A175" s="56">
        <v>2539</v>
      </c>
      <c r="B175" s="71" t="s">
        <v>183</v>
      </c>
      <c r="C175" s="117">
        <v>1000</v>
      </c>
      <c r="D175" s="50">
        <v>10000</v>
      </c>
      <c r="E175" s="118">
        <f t="shared" si="30"/>
        <v>0.1</v>
      </c>
      <c r="F175" s="119"/>
      <c r="G175" s="50"/>
      <c r="H175" s="119">
        <f t="shared" si="31"/>
        <v>0.1</v>
      </c>
      <c r="I175" s="52">
        <v>0.05</v>
      </c>
      <c r="J175" s="50" t="s">
        <v>11</v>
      </c>
      <c r="K175" s="118" t="s">
        <v>14</v>
      </c>
      <c r="L175" s="72"/>
    </row>
    <row r="176" spans="1:12" s="65" customFormat="1" ht="12" customHeight="1">
      <c r="A176" s="56">
        <v>2540</v>
      </c>
      <c r="B176" s="71" t="s">
        <v>105</v>
      </c>
      <c r="C176" s="117">
        <v>450</v>
      </c>
      <c r="D176" s="50">
        <v>1000</v>
      </c>
      <c r="E176" s="118">
        <f t="shared" si="30"/>
        <v>0.45</v>
      </c>
      <c r="F176" s="119"/>
      <c r="G176" s="50"/>
      <c r="H176" s="119">
        <f t="shared" si="31"/>
        <v>0.45</v>
      </c>
      <c r="I176" s="52">
        <v>0.05</v>
      </c>
      <c r="J176" s="50" t="s">
        <v>11</v>
      </c>
      <c r="K176" s="118" t="s">
        <v>13</v>
      </c>
      <c r="L176" s="72"/>
    </row>
    <row r="177" spans="1:12" ht="12" customHeight="1">
      <c r="A177" s="56">
        <v>2541</v>
      </c>
      <c r="B177" s="71" t="s">
        <v>318</v>
      </c>
      <c r="C177" s="117">
        <v>230</v>
      </c>
      <c r="D177" s="50">
        <v>1000</v>
      </c>
      <c r="E177" s="118">
        <f t="shared" si="30"/>
        <v>0.23</v>
      </c>
      <c r="F177" s="119">
        <v>31</v>
      </c>
      <c r="G177" s="50">
        <v>100</v>
      </c>
      <c r="H177" s="119">
        <f>F177/G177</f>
        <v>0.31</v>
      </c>
      <c r="I177" s="52">
        <v>0.15</v>
      </c>
      <c r="J177" s="50" t="s">
        <v>11</v>
      </c>
      <c r="K177" s="118" t="s">
        <v>12</v>
      </c>
      <c r="L177" s="72"/>
    </row>
    <row r="178" spans="1:12" s="65" customFormat="1" ht="12" customHeight="1">
      <c r="A178" s="56">
        <v>2542</v>
      </c>
      <c r="B178" s="71" t="s">
        <v>51</v>
      </c>
      <c r="C178" s="117"/>
      <c r="D178" s="50"/>
      <c r="E178" s="118">
        <v>10</v>
      </c>
      <c r="F178" s="119"/>
      <c r="G178" s="50"/>
      <c r="H178" s="119">
        <v>10</v>
      </c>
      <c r="I178" s="52">
        <v>0.05</v>
      </c>
      <c r="J178" s="50" t="s">
        <v>32</v>
      </c>
      <c r="K178" s="118" t="s">
        <v>32</v>
      </c>
      <c r="L178" s="72"/>
    </row>
    <row r="179" spans="1:12" s="65" customFormat="1" ht="12" customHeight="1">
      <c r="A179" s="56">
        <v>2543</v>
      </c>
      <c r="B179" s="71" t="s">
        <v>182</v>
      </c>
      <c r="C179" s="117">
        <v>28</v>
      </c>
      <c r="D179" s="50">
        <v>1000</v>
      </c>
      <c r="E179" s="118">
        <f t="shared" si="30"/>
        <v>2.8000000000000001E-2</v>
      </c>
      <c r="F179" s="119">
        <v>0.05</v>
      </c>
      <c r="G179" s="50">
        <v>10</v>
      </c>
      <c r="H179" s="119">
        <f>F179/G179</f>
        <v>5.0000000000000001E-3</v>
      </c>
      <c r="I179" s="52">
        <v>0.05</v>
      </c>
      <c r="J179" s="50" t="s">
        <v>32</v>
      </c>
      <c r="K179" s="118" t="s">
        <v>32</v>
      </c>
      <c r="L179" s="72"/>
    </row>
    <row r="180" spans="1:12" s="65" customFormat="1" ht="12" customHeight="1">
      <c r="A180" s="150">
        <v>2544</v>
      </c>
      <c r="B180" s="71" t="s">
        <v>319</v>
      </c>
      <c r="C180" s="117">
        <v>25</v>
      </c>
      <c r="D180" s="50">
        <v>5000</v>
      </c>
      <c r="E180" s="118">
        <f t="shared" si="30"/>
        <v>5.0000000000000001E-3</v>
      </c>
      <c r="F180" s="119"/>
      <c r="G180" s="50"/>
      <c r="H180" s="119">
        <f t="shared" ref="H180" si="32">E180</f>
        <v>5.0000000000000001E-3</v>
      </c>
      <c r="I180" s="52">
        <v>0.05</v>
      </c>
      <c r="J180" s="50" t="s">
        <v>11</v>
      </c>
      <c r="K180" s="118" t="s">
        <v>14</v>
      </c>
      <c r="L180" s="72"/>
    </row>
    <row r="181" spans="1:12" s="65" customFormat="1" ht="12" customHeight="1">
      <c r="A181" s="56">
        <v>2545</v>
      </c>
      <c r="B181" s="120" t="s">
        <v>106</v>
      </c>
      <c r="C181" s="117">
        <v>113</v>
      </c>
      <c r="D181" s="50">
        <v>5000</v>
      </c>
      <c r="E181" s="139">
        <f>C181/D181</f>
        <v>2.2599999999999999E-2</v>
      </c>
      <c r="F181" s="119"/>
      <c r="G181" s="50"/>
      <c r="H181" s="140">
        <f>+E181</f>
        <v>2.2599999999999999E-2</v>
      </c>
      <c r="I181" s="52">
        <v>0.05</v>
      </c>
      <c r="J181" s="50" t="s">
        <v>11</v>
      </c>
      <c r="K181" s="118" t="s">
        <v>13</v>
      </c>
      <c r="L181" s="72"/>
    </row>
    <row r="182" spans="1:12" s="65" customFormat="1" ht="12" customHeight="1">
      <c r="A182" s="56">
        <v>2546</v>
      </c>
      <c r="B182" s="71" t="s">
        <v>181</v>
      </c>
      <c r="C182" s="117">
        <v>0.17</v>
      </c>
      <c r="D182" s="50">
        <v>1000</v>
      </c>
      <c r="E182" s="118">
        <f>C182/D182</f>
        <v>1.7000000000000001E-4</v>
      </c>
      <c r="F182" s="119">
        <v>6.0000000000000001E-3</v>
      </c>
      <c r="G182" s="50">
        <v>50</v>
      </c>
      <c r="H182" s="119">
        <f>F182/G182</f>
        <v>1.2E-4</v>
      </c>
      <c r="I182" s="52">
        <v>0.01</v>
      </c>
      <c r="J182" s="50" t="s">
        <v>11</v>
      </c>
      <c r="K182" s="118" t="s">
        <v>14</v>
      </c>
      <c r="L182" s="72"/>
    </row>
    <row r="183" spans="1:12" s="65" customFormat="1" ht="12" customHeight="1">
      <c r="A183" s="56">
        <v>2547</v>
      </c>
      <c r="B183" s="71" t="s">
        <v>180</v>
      </c>
      <c r="C183" s="117">
        <v>18</v>
      </c>
      <c r="D183" s="50">
        <v>1000</v>
      </c>
      <c r="E183" s="118">
        <f>C183/D183</f>
        <v>1.7999999999999999E-2</v>
      </c>
      <c r="F183" s="119"/>
      <c r="G183" s="50"/>
      <c r="H183" s="119">
        <f>E183</f>
        <v>1.7999999999999999E-2</v>
      </c>
      <c r="I183" s="52">
        <v>0.01</v>
      </c>
      <c r="J183" s="50" t="s">
        <v>11</v>
      </c>
      <c r="K183" s="118" t="s">
        <v>14</v>
      </c>
      <c r="L183" s="72"/>
    </row>
    <row r="184" spans="1:12" s="65" customFormat="1" ht="12" customHeight="1">
      <c r="A184" s="56">
        <v>2548</v>
      </c>
      <c r="B184" s="71" t="s">
        <v>179</v>
      </c>
      <c r="C184" s="117">
        <v>1972</v>
      </c>
      <c r="D184" s="50">
        <v>1000</v>
      </c>
      <c r="E184" s="118">
        <f>C184/D184</f>
        <v>1.972</v>
      </c>
      <c r="F184" s="119"/>
      <c r="G184" s="50"/>
      <c r="H184" s="140">
        <f>+E184</f>
        <v>1.972</v>
      </c>
      <c r="I184" s="52">
        <v>0.05</v>
      </c>
      <c r="J184" s="50" t="s">
        <v>11</v>
      </c>
      <c r="K184" s="118" t="s">
        <v>13</v>
      </c>
      <c r="L184" s="72"/>
    </row>
    <row r="185" spans="1:12" s="65" customFormat="1" ht="12" customHeight="1">
      <c r="A185" s="56">
        <v>2549</v>
      </c>
      <c r="B185" s="71" t="s">
        <v>52</v>
      </c>
      <c r="C185" s="117">
        <v>2</v>
      </c>
      <c r="D185" s="50">
        <v>1000</v>
      </c>
      <c r="E185" s="118">
        <f t="shared" ref="E185:E239" si="33">C185/D185</f>
        <v>2E-3</v>
      </c>
      <c r="F185" s="119"/>
      <c r="G185" s="50"/>
      <c r="H185" s="119">
        <f t="shared" ref="H185:H189" si="34">E185</f>
        <v>2E-3</v>
      </c>
      <c r="I185" s="52">
        <v>0.5</v>
      </c>
      <c r="J185" s="50" t="s">
        <v>15</v>
      </c>
      <c r="K185" s="118" t="s">
        <v>12</v>
      </c>
      <c r="L185" s="72"/>
    </row>
    <row r="186" spans="1:12" s="65" customFormat="1" ht="12" customHeight="1">
      <c r="A186" s="56">
        <v>2550</v>
      </c>
      <c r="B186" s="71" t="s">
        <v>53</v>
      </c>
      <c r="C186" s="117">
        <v>10</v>
      </c>
      <c r="D186" s="50">
        <v>1000</v>
      </c>
      <c r="E186" s="118">
        <f>C186/D186</f>
        <v>0.01</v>
      </c>
      <c r="F186" s="119"/>
      <c r="G186" s="50"/>
      <c r="H186" s="119">
        <f t="shared" si="34"/>
        <v>0.01</v>
      </c>
      <c r="I186" s="52">
        <v>1</v>
      </c>
      <c r="J186" s="50" t="s">
        <v>22</v>
      </c>
      <c r="K186" s="118" t="s">
        <v>12</v>
      </c>
      <c r="L186" s="72"/>
    </row>
    <row r="187" spans="1:12" s="65" customFormat="1" ht="12" customHeight="1">
      <c r="A187" s="56">
        <v>2551</v>
      </c>
      <c r="B187" s="71" t="s">
        <v>178</v>
      </c>
      <c r="C187" s="117">
        <v>100</v>
      </c>
      <c r="D187" s="50">
        <v>1000</v>
      </c>
      <c r="E187" s="118">
        <f t="shared" ref="E187" si="35">C187/D187</f>
        <v>0.1</v>
      </c>
      <c r="F187" s="119"/>
      <c r="G187" s="50"/>
      <c r="H187" s="119">
        <f t="shared" si="34"/>
        <v>0.1</v>
      </c>
      <c r="I187" s="52">
        <v>0.05</v>
      </c>
      <c r="J187" s="50" t="s">
        <v>11</v>
      </c>
      <c r="K187" s="118" t="s">
        <v>14</v>
      </c>
      <c r="L187" s="72"/>
    </row>
    <row r="188" spans="1:12" s="65" customFormat="1" ht="12" customHeight="1">
      <c r="A188" s="56">
        <v>2552</v>
      </c>
      <c r="B188" s="71" t="s">
        <v>54</v>
      </c>
      <c r="C188" s="117">
        <v>655</v>
      </c>
      <c r="D188" s="50">
        <v>1000</v>
      </c>
      <c r="E188" s="118">
        <f t="shared" si="33"/>
        <v>0.65500000000000003</v>
      </c>
      <c r="F188" s="119"/>
      <c r="G188" s="50"/>
      <c r="H188" s="119">
        <f t="shared" si="34"/>
        <v>0.65500000000000003</v>
      </c>
      <c r="I188" s="52">
        <v>1</v>
      </c>
      <c r="J188" s="50" t="s">
        <v>22</v>
      </c>
      <c r="K188" s="118" t="s">
        <v>13</v>
      </c>
      <c r="L188" s="72"/>
    </row>
    <row r="189" spans="1:12" s="65" customFormat="1" ht="12" customHeight="1">
      <c r="A189" s="56">
        <v>2553</v>
      </c>
      <c r="B189" s="71" t="s">
        <v>55</v>
      </c>
      <c r="C189" s="117">
        <v>530</v>
      </c>
      <c r="D189" s="50">
        <v>1000</v>
      </c>
      <c r="E189" s="118">
        <f t="shared" si="33"/>
        <v>0.53</v>
      </c>
      <c r="F189" s="119"/>
      <c r="G189" s="50"/>
      <c r="H189" s="119">
        <f t="shared" si="34"/>
        <v>0.53</v>
      </c>
      <c r="I189" s="52">
        <v>1</v>
      </c>
      <c r="J189" s="50" t="s">
        <v>22</v>
      </c>
      <c r="K189" s="118" t="s">
        <v>12</v>
      </c>
      <c r="L189" s="72"/>
    </row>
    <row r="190" spans="1:12" s="65" customFormat="1" ht="12" customHeight="1">
      <c r="A190" s="56">
        <v>2554</v>
      </c>
      <c r="B190" s="71" t="s">
        <v>56</v>
      </c>
      <c r="C190" s="117">
        <v>0.2</v>
      </c>
      <c r="D190" s="50">
        <v>1000</v>
      </c>
      <c r="E190" s="118">
        <f t="shared" si="33"/>
        <v>2.0000000000000001E-4</v>
      </c>
      <c r="F190" s="119">
        <v>0.16</v>
      </c>
      <c r="G190" s="50">
        <v>100</v>
      </c>
      <c r="H190" s="119">
        <f>F190/G190</f>
        <v>1.6000000000000001E-3</v>
      </c>
      <c r="I190" s="52">
        <v>1</v>
      </c>
      <c r="J190" s="50" t="s">
        <v>22</v>
      </c>
      <c r="K190" s="118" t="s">
        <v>12</v>
      </c>
      <c r="L190" s="72"/>
    </row>
    <row r="191" spans="1:12" s="65" customFormat="1" ht="12" customHeight="1">
      <c r="A191" s="56">
        <v>2555</v>
      </c>
      <c r="B191" s="71" t="s">
        <v>320</v>
      </c>
      <c r="C191" s="117">
        <v>81</v>
      </c>
      <c r="D191" s="50">
        <v>1000</v>
      </c>
      <c r="E191" s="118">
        <f t="shared" si="33"/>
        <v>8.1000000000000003E-2</v>
      </c>
      <c r="F191" s="119">
        <v>11.7</v>
      </c>
      <c r="G191" s="50">
        <v>50</v>
      </c>
      <c r="H191" s="119">
        <v>0.23400000000000001</v>
      </c>
      <c r="I191" s="52">
        <v>0.05</v>
      </c>
      <c r="J191" s="50" t="s">
        <v>11</v>
      </c>
      <c r="K191" s="118" t="s">
        <v>12</v>
      </c>
      <c r="L191" s="72"/>
    </row>
    <row r="192" spans="1:12" s="65" customFormat="1" ht="12" customHeight="1">
      <c r="A192" s="56">
        <v>2556</v>
      </c>
      <c r="B192" s="71" t="s">
        <v>57</v>
      </c>
      <c r="C192" s="117">
        <v>100</v>
      </c>
      <c r="D192" s="50">
        <v>1000</v>
      </c>
      <c r="E192" s="118">
        <v>0.1</v>
      </c>
      <c r="F192" s="119">
        <v>5.5</v>
      </c>
      <c r="G192" s="50">
        <v>50</v>
      </c>
      <c r="H192" s="119">
        <v>0.11</v>
      </c>
      <c r="I192" s="52">
        <v>0.5</v>
      </c>
      <c r="J192" s="50" t="s">
        <v>15</v>
      </c>
      <c r="K192" s="118" t="s">
        <v>12</v>
      </c>
      <c r="L192" s="72"/>
    </row>
    <row r="193" spans="1:12" ht="12" customHeight="1">
      <c r="A193" s="56">
        <v>2557</v>
      </c>
      <c r="B193" s="71" t="s">
        <v>58</v>
      </c>
      <c r="C193" s="117">
        <v>10</v>
      </c>
      <c r="D193" s="50">
        <v>1000</v>
      </c>
      <c r="E193" s="118">
        <f t="shared" si="33"/>
        <v>0.01</v>
      </c>
      <c r="F193" s="119">
        <v>1</v>
      </c>
      <c r="G193" s="50">
        <v>10</v>
      </c>
      <c r="H193" s="119">
        <f>F193/G193</f>
        <v>0.1</v>
      </c>
      <c r="I193" s="52">
        <v>1</v>
      </c>
      <c r="J193" s="50" t="s">
        <v>22</v>
      </c>
      <c r="K193" s="118" t="s">
        <v>12</v>
      </c>
      <c r="L193" s="72"/>
    </row>
    <row r="194" spans="1:12" s="65" customFormat="1" ht="12" customHeight="1">
      <c r="A194" s="56">
        <v>2558</v>
      </c>
      <c r="B194" s="71" t="s">
        <v>59</v>
      </c>
      <c r="C194" s="117">
        <v>4.2249999999999996</v>
      </c>
      <c r="D194" s="50">
        <v>1000</v>
      </c>
      <c r="E194" s="118">
        <f t="shared" si="33"/>
        <v>4.2249999999999996E-3</v>
      </c>
      <c r="F194" s="119">
        <v>0.11</v>
      </c>
      <c r="G194" s="50">
        <v>50</v>
      </c>
      <c r="H194" s="119">
        <f>F194/G194</f>
        <v>2.2000000000000001E-3</v>
      </c>
      <c r="I194" s="52">
        <v>0.05</v>
      </c>
      <c r="J194" s="50" t="s">
        <v>11</v>
      </c>
      <c r="K194" s="118" t="s">
        <v>13</v>
      </c>
      <c r="L194" s="72"/>
    </row>
    <row r="195" spans="1:12" s="65" customFormat="1" ht="12" customHeight="1">
      <c r="A195" s="56">
        <v>2559</v>
      </c>
      <c r="B195" s="71" t="s">
        <v>60</v>
      </c>
      <c r="C195" s="117">
        <v>0.26</v>
      </c>
      <c r="D195" s="50">
        <v>1000</v>
      </c>
      <c r="E195" s="118">
        <f>C195/D195</f>
        <v>2.6000000000000003E-4</v>
      </c>
      <c r="F195" s="119">
        <v>3.9600000000000003E-2</v>
      </c>
      <c r="G195" s="50">
        <v>50</v>
      </c>
      <c r="H195" s="141">
        <f>F195/G195</f>
        <v>7.9200000000000006E-4</v>
      </c>
      <c r="I195" s="52">
        <v>0.05</v>
      </c>
      <c r="J195" s="50" t="s">
        <v>11</v>
      </c>
      <c r="K195" s="118" t="s">
        <v>13</v>
      </c>
      <c r="L195" s="72"/>
    </row>
    <row r="196" spans="1:12" ht="12" customHeight="1">
      <c r="A196" s="128">
        <v>2560</v>
      </c>
      <c r="B196" s="71" t="s">
        <v>61</v>
      </c>
      <c r="C196" s="117">
        <v>100</v>
      </c>
      <c r="D196" s="50">
        <v>1000</v>
      </c>
      <c r="E196" s="118">
        <f t="shared" si="33"/>
        <v>0.1</v>
      </c>
      <c r="F196" s="119"/>
      <c r="G196" s="50"/>
      <c r="H196" s="119">
        <f t="shared" ref="H196:H232" si="36">E196</f>
        <v>0.1</v>
      </c>
      <c r="I196" s="52">
        <v>0.05</v>
      </c>
      <c r="J196" s="50" t="s">
        <v>11</v>
      </c>
      <c r="K196" s="118" t="s">
        <v>14</v>
      </c>
      <c r="L196" s="72"/>
    </row>
    <row r="197" spans="1:12" s="65" customFormat="1" ht="12" customHeight="1">
      <c r="A197" s="128">
        <v>2561</v>
      </c>
      <c r="B197" s="71" t="s">
        <v>62</v>
      </c>
      <c r="C197" s="117">
        <v>31</v>
      </c>
      <c r="D197" s="50">
        <v>1000</v>
      </c>
      <c r="E197" s="118">
        <f t="shared" si="33"/>
        <v>3.1E-2</v>
      </c>
      <c r="F197" s="119"/>
      <c r="G197" s="50"/>
      <c r="H197" s="119">
        <f t="shared" si="36"/>
        <v>3.1E-2</v>
      </c>
      <c r="I197" s="52">
        <v>0.05</v>
      </c>
      <c r="J197" s="50" t="s">
        <v>11</v>
      </c>
      <c r="K197" s="118" t="s">
        <v>13</v>
      </c>
      <c r="L197" s="72"/>
    </row>
    <row r="198" spans="1:12" s="65" customFormat="1" ht="12" customHeight="1">
      <c r="A198" s="128">
        <v>2562</v>
      </c>
      <c r="B198" s="71" t="s">
        <v>63</v>
      </c>
      <c r="C198" s="117">
        <v>106</v>
      </c>
      <c r="D198" s="50">
        <v>1000</v>
      </c>
      <c r="E198" s="118">
        <f t="shared" si="33"/>
        <v>0.106</v>
      </c>
      <c r="F198" s="119"/>
      <c r="G198" s="50"/>
      <c r="H198" s="119">
        <f t="shared" si="36"/>
        <v>0.106</v>
      </c>
      <c r="I198" s="52">
        <v>0.05</v>
      </c>
      <c r="J198" s="50" t="s">
        <v>11</v>
      </c>
      <c r="K198" s="118" t="s">
        <v>14</v>
      </c>
      <c r="L198" s="72"/>
    </row>
    <row r="199" spans="1:12" s="65" customFormat="1" ht="12" customHeight="1">
      <c r="A199" s="128">
        <v>2563</v>
      </c>
      <c r="B199" s="71" t="s">
        <v>64</v>
      </c>
      <c r="C199" s="117">
        <v>106</v>
      </c>
      <c r="D199" s="50">
        <v>1000</v>
      </c>
      <c r="E199" s="118">
        <f t="shared" si="33"/>
        <v>0.106</v>
      </c>
      <c r="F199" s="119"/>
      <c r="G199" s="50"/>
      <c r="H199" s="119">
        <f t="shared" si="36"/>
        <v>0.106</v>
      </c>
      <c r="I199" s="52">
        <v>0.05</v>
      </c>
      <c r="J199" s="50" t="s">
        <v>11</v>
      </c>
      <c r="K199" s="118" t="s">
        <v>13</v>
      </c>
      <c r="L199" s="72"/>
    </row>
    <row r="200" spans="1:12" s="65" customFormat="1" ht="12" customHeight="1">
      <c r="A200" s="56">
        <v>2564</v>
      </c>
      <c r="B200" s="71" t="s">
        <v>65</v>
      </c>
      <c r="C200" s="117">
        <v>51</v>
      </c>
      <c r="D200" s="50">
        <v>1000</v>
      </c>
      <c r="E200" s="118">
        <v>5.0999999999999997E-2</v>
      </c>
      <c r="F200" s="119"/>
      <c r="G200" s="50"/>
      <c r="H200" s="119">
        <v>5.0999999999999997E-2</v>
      </c>
      <c r="I200" s="52">
        <v>0.05</v>
      </c>
      <c r="J200" s="50" t="s">
        <v>11</v>
      </c>
      <c r="K200" s="118" t="s">
        <v>13</v>
      </c>
      <c r="L200" s="145" t="s">
        <v>321</v>
      </c>
    </row>
    <row r="201" spans="1:12" s="65" customFormat="1" ht="12" customHeight="1">
      <c r="A201" s="128">
        <v>2565</v>
      </c>
      <c r="B201" s="71" t="s">
        <v>66</v>
      </c>
      <c r="C201" s="117">
        <v>138</v>
      </c>
      <c r="D201" s="50">
        <v>1000</v>
      </c>
      <c r="E201" s="118">
        <f t="shared" si="33"/>
        <v>0.13800000000000001</v>
      </c>
      <c r="F201" s="119"/>
      <c r="G201" s="50"/>
      <c r="H201" s="119">
        <f t="shared" si="36"/>
        <v>0.13800000000000001</v>
      </c>
      <c r="I201" s="52">
        <v>0.05</v>
      </c>
      <c r="J201" s="50" t="s">
        <v>32</v>
      </c>
      <c r="K201" s="118" t="s">
        <v>32</v>
      </c>
      <c r="L201" s="72"/>
    </row>
    <row r="202" spans="1:12" s="65" customFormat="1" ht="12" customHeight="1">
      <c r="A202" s="128">
        <v>2566</v>
      </c>
      <c r="B202" s="71" t="s">
        <v>67</v>
      </c>
      <c r="C202" s="117">
        <v>128</v>
      </c>
      <c r="D202" s="50">
        <v>5000</v>
      </c>
      <c r="E202" s="118">
        <f t="shared" si="33"/>
        <v>2.5600000000000001E-2</v>
      </c>
      <c r="F202" s="119"/>
      <c r="G202" s="50"/>
      <c r="H202" s="119">
        <f t="shared" si="36"/>
        <v>2.5600000000000001E-2</v>
      </c>
      <c r="I202" s="52">
        <v>0.05</v>
      </c>
      <c r="J202" s="50" t="s">
        <v>11</v>
      </c>
      <c r="K202" s="118" t="s">
        <v>13</v>
      </c>
      <c r="L202" s="72"/>
    </row>
    <row r="203" spans="1:12" ht="12" customHeight="1">
      <c r="A203" s="128">
        <v>2567</v>
      </c>
      <c r="B203" s="71" t="s">
        <v>68</v>
      </c>
      <c r="C203" s="117">
        <v>30</v>
      </c>
      <c r="D203" s="50">
        <v>1000</v>
      </c>
      <c r="E203" s="118">
        <f t="shared" si="33"/>
        <v>0.03</v>
      </c>
      <c r="F203" s="119"/>
      <c r="G203" s="50"/>
      <c r="H203" s="119">
        <f t="shared" si="36"/>
        <v>0.03</v>
      </c>
      <c r="I203" s="52">
        <v>0.05</v>
      </c>
      <c r="J203" s="50" t="s">
        <v>11</v>
      </c>
      <c r="K203" s="118" t="s">
        <v>14</v>
      </c>
      <c r="L203" s="72"/>
    </row>
    <row r="204" spans="1:12" ht="12" customHeight="1">
      <c r="A204" s="128">
        <v>2568</v>
      </c>
      <c r="B204" s="71" t="s">
        <v>69</v>
      </c>
      <c r="C204" s="117">
        <v>130</v>
      </c>
      <c r="D204" s="50">
        <v>1000</v>
      </c>
      <c r="E204" s="118">
        <f t="shared" si="33"/>
        <v>0.13</v>
      </c>
      <c r="F204" s="119"/>
      <c r="G204" s="50"/>
      <c r="H204" s="119">
        <f t="shared" si="36"/>
        <v>0.13</v>
      </c>
      <c r="I204" s="52">
        <v>0.05</v>
      </c>
      <c r="J204" s="50" t="s">
        <v>11</v>
      </c>
      <c r="K204" s="118" t="s">
        <v>14</v>
      </c>
      <c r="L204" s="72"/>
    </row>
    <row r="205" spans="1:12" ht="12" customHeight="1">
      <c r="A205" s="56">
        <v>2569</v>
      </c>
      <c r="B205" s="71" t="s">
        <v>70</v>
      </c>
      <c r="C205" s="117">
        <v>48</v>
      </c>
      <c r="D205" s="50">
        <v>1000</v>
      </c>
      <c r="E205" s="118">
        <f>C205/D205</f>
        <v>4.8000000000000001E-2</v>
      </c>
      <c r="F205" s="119"/>
      <c r="G205" s="50"/>
      <c r="H205" s="119">
        <f>E205</f>
        <v>4.8000000000000001E-2</v>
      </c>
      <c r="I205" s="52">
        <v>1</v>
      </c>
      <c r="J205" s="50" t="s">
        <v>32</v>
      </c>
      <c r="K205" s="118" t="s">
        <v>32</v>
      </c>
      <c r="L205" s="72"/>
    </row>
    <row r="206" spans="1:12" s="65" customFormat="1" ht="12" customHeight="1">
      <c r="A206" s="56">
        <v>2570</v>
      </c>
      <c r="B206" s="71" t="s">
        <v>71</v>
      </c>
      <c r="C206" s="117">
        <v>100</v>
      </c>
      <c r="D206" s="50">
        <v>1000</v>
      </c>
      <c r="E206" s="118">
        <v>0.1</v>
      </c>
      <c r="F206" s="119">
        <v>10</v>
      </c>
      <c r="G206" s="50">
        <v>50</v>
      </c>
      <c r="H206" s="119">
        <v>0.2</v>
      </c>
      <c r="I206" s="52">
        <v>0.05</v>
      </c>
      <c r="J206" s="50" t="s">
        <v>11</v>
      </c>
      <c r="K206" s="118" t="s">
        <v>13</v>
      </c>
      <c r="L206" s="72"/>
    </row>
    <row r="207" spans="1:12" s="65" customFormat="1" ht="12" customHeight="1">
      <c r="A207" s="56">
        <v>2571</v>
      </c>
      <c r="B207" s="71" t="s">
        <v>177</v>
      </c>
      <c r="C207" s="117">
        <v>31.2</v>
      </c>
      <c r="D207" s="50">
        <v>1000</v>
      </c>
      <c r="E207" s="118">
        <f t="shared" si="33"/>
        <v>3.1199999999999999E-2</v>
      </c>
      <c r="F207" s="119"/>
      <c r="G207" s="50"/>
      <c r="H207" s="119">
        <f>E207</f>
        <v>3.1199999999999999E-2</v>
      </c>
      <c r="I207" s="52">
        <v>0.05</v>
      </c>
      <c r="J207" s="50" t="s">
        <v>11</v>
      </c>
      <c r="K207" s="118" t="s">
        <v>13</v>
      </c>
      <c r="L207" s="72"/>
    </row>
    <row r="208" spans="1:12" s="65" customFormat="1" ht="12" customHeight="1">
      <c r="A208" s="128">
        <v>2572</v>
      </c>
      <c r="B208" s="71" t="s">
        <v>72</v>
      </c>
      <c r="C208" s="117">
        <v>208</v>
      </c>
      <c r="D208" s="50">
        <v>5000</v>
      </c>
      <c r="E208" s="118">
        <f t="shared" si="33"/>
        <v>4.1599999999999998E-2</v>
      </c>
      <c r="F208" s="119"/>
      <c r="G208" s="50"/>
      <c r="H208" s="119">
        <f t="shared" si="36"/>
        <v>4.1599999999999998E-2</v>
      </c>
      <c r="I208" s="52">
        <v>0.05</v>
      </c>
      <c r="J208" s="50" t="s">
        <v>11</v>
      </c>
      <c r="K208" s="118" t="s">
        <v>13</v>
      </c>
      <c r="L208" s="72"/>
    </row>
    <row r="209" spans="1:12" s="65" customFormat="1" ht="12" customHeight="1">
      <c r="A209" s="128">
        <v>2573</v>
      </c>
      <c r="B209" s="71" t="s">
        <v>73</v>
      </c>
      <c r="C209" s="117">
        <v>95</v>
      </c>
      <c r="D209" s="50">
        <v>5000</v>
      </c>
      <c r="E209" s="118">
        <f t="shared" si="33"/>
        <v>1.9E-2</v>
      </c>
      <c r="F209" s="119"/>
      <c r="G209" s="50"/>
      <c r="H209" s="119">
        <f t="shared" si="36"/>
        <v>1.9E-2</v>
      </c>
      <c r="I209" s="52">
        <v>0.05</v>
      </c>
      <c r="J209" s="50" t="s">
        <v>11</v>
      </c>
      <c r="K209" s="118" t="s">
        <v>13</v>
      </c>
      <c r="L209" s="72"/>
    </row>
    <row r="210" spans="1:12" s="65" customFormat="1" ht="12" customHeight="1">
      <c r="A210" s="128">
        <v>2574</v>
      </c>
      <c r="B210" s="71" t="s">
        <v>74</v>
      </c>
      <c r="C210" s="117">
        <v>6500</v>
      </c>
      <c r="D210" s="50">
        <v>1000</v>
      </c>
      <c r="E210" s="118">
        <f t="shared" si="33"/>
        <v>6.5</v>
      </c>
      <c r="F210" s="119"/>
      <c r="G210" s="50"/>
      <c r="H210" s="119">
        <f t="shared" si="36"/>
        <v>6.5</v>
      </c>
      <c r="I210" s="52">
        <v>0.05</v>
      </c>
      <c r="J210" s="50" t="s">
        <v>11</v>
      </c>
      <c r="K210" s="118" t="s">
        <v>14</v>
      </c>
      <c r="L210" s="72"/>
    </row>
    <row r="211" spans="1:12" ht="12" customHeight="1">
      <c r="A211" s="56">
        <v>2575</v>
      </c>
      <c r="B211" s="71" t="s">
        <v>75</v>
      </c>
      <c r="C211" s="117">
        <v>911</v>
      </c>
      <c r="D211" s="50">
        <v>1000</v>
      </c>
      <c r="E211" s="118">
        <f t="shared" si="33"/>
        <v>0.91100000000000003</v>
      </c>
      <c r="F211" s="119">
        <v>88</v>
      </c>
      <c r="G211" s="50">
        <v>10</v>
      </c>
      <c r="H211" s="119">
        <f>F211/G211</f>
        <v>8.8000000000000007</v>
      </c>
      <c r="I211" s="52">
        <v>0.05</v>
      </c>
      <c r="J211" s="50" t="s">
        <v>11</v>
      </c>
      <c r="K211" s="118" t="s">
        <v>14</v>
      </c>
      <c r="L211" s="72"/>
    </row>
    <row r="212" spans="1:12" s="65" customFormat="1" ht="12" customHeight="1">
      <c r="A212" s="56">
        <v>2576</v>
      </c>
      <c r="B212" s="71" t="s">
        <v>76</v>
      </c>
      <c r="C212" s="117">
        <v>4400</v>
      </c>
      <c r="D212" s="50">
        <v>1000</v>
      </c>
      <c r="E212" s="118">
        <f>C212/D212</f>
        <v>4.4000000000000004</v>
      </c>
      <c r="F212" s="119">
        <v>100</v>
      </c>
      <c r="G212" s="50">
        <v>10</v>
      </c>
      <c r="H212" s="119">
        <f>F212/G212</f>
        <v>10</v>
      </c>
      <c r="I212" s="52">
        <v>0.05</v>
      </c>
      <c r="J212" s="50" t="s">
        <v>11</v>
      </c>
      <c r="K212" s="118" t="s">
        <v>14</v>
      </c>
      <c r="L212" s="72"/>
    </row>
    <row r="213" spans="1:12" s="65" customFormat="1" ht="12" customHeight="1">
      <c r="A213" s="56">
        <v>2577</v>
      </c>
      <c r="B213" s="71" t="s">
        <v>77</v>
      </c>
      <c r="C213" s="117">
        <v>500</v>
      </c>
      <c r="D213" s="50">
        <v>1000</v>
      </c>
      <c r="E213" s="118">
        <f t="shared" ref="E213" si="37">C213/D213</f>
        <v>0.5</v>
      </c>
      <c r="F213" s="119"/>
      <c r="G213" s="50"/>
      <c r="H213" s="119">
        <f t="shared" ref="H213" si="38">E213</f>
        <v>0.5</v>
      </c>
      <c r="I213" s="52">
        <v>0.05</v>
      </c>
      <c r="J213" s="50" t="s">
        <v>11</v>
      </c>
      <c r="K213" s="118" t="s">
        <v>13</v>
      </c>
      <c r="L213" s="72"/>
    </row>
    <row r="214" spans="1:12" ht="12" customHeight="1">
      <c r="A214" s="56">
        <v>2578</v>
      </c>
      <c r="B214" s="71" t="s">
        <v>78</v>
      </c>
      <c r="C214" s="117">
        <v>3940</v>
      </c>
      <c r="D214" s="50">
        <v>5000</v>
      </c>
      <c r="E214" s="118">
        <f t="shared" si="33"/>
        <v>0.78800000000000003</v>
      </c>
      <c r="F214" s="119"/>
      <c r="G214" s="50"/>
      <c r="H214" s="119">
        <f t="shared" si="36"/>
        <v>0.78800000000000003</v>
      </c>
      <c r="I214" s="52">
        <v>0.05</v>
      </c>
      <c r="J214" s="50" t="s">
        <v>11</v>
      </c>
      <c r="K214" s="118" t="s">
        <v>13</v>
      </c>
      <c r="L214" s="72" t="s">
        <v>322</v>
      </c>
    </row>
    <row r="215" spans="1:12" ht="12" customHeight="1">
      <c r="A215" s="56">
        <v>2579</v>
      </c>
      <c r="B215" s="71" t="s">
        <v>79</v>
      </c>
      <c r="C215" s="117">
        <v>1254</v>
      </c>
      <c r="D215" s="50">
        <v>1000</v>
      </c>
      <c r="E215" s="118">
        <f t="shared" si="33"/>
        <v>1.254</v>
      </c>
      <c r="F215" s="119"/>
      <c r="G215" s="50"/>
      <c r="H215" s="119">
        <f t="shared" si="36"/>
        <v>1.254</v>
      </c>
      <c r="I215" s="52">
        <v>0.05</v>
      </c>
      <c r="J215" s="50" t="s">
        <v>11</v>
      </c>
      <c r="K215" s="118" t="s">
        <v>13</v>
      </c>
      <c r="L215" s="72" t="s">
        <v>322</v>
      </c>
    </row>
    <row r="216" spans="1:12" s="65" customFormat="1" ht="12" customHeight="1">
      <c r="A216" s="56">
        <v>2580</v>
      </c>
      <c r="B216" s="71" t="s">
        <v>80</v>
      </c>
      <c r="C216" s="117">
        <v>943</v>
      </c>
      <c r="D216" s="50">
        <v>1000</v>
      </c>
      <c r="E216" s="118">
        <f t="shared" si="33"/>
        <v>0.94299999999999995</v>
      </c>
      <c r="F216" s="119">
        <v>320</v>
      </c>
      <c r="G216" s="50">
        <v>50</v>
      </c>
      <c r="H216" s="119">
        <f>F216/G216</f>
        <v>6.4</v>
      </c>
      <c r="I216" s="52">
        <v>0.5</v>
      </c>
      <c r="J216" s="50" t="s">
        <v>15</v>
      </c>
      <c r="K216" s="118" t="s">
        <v>13</v>
      </c>
      <c r="L216" s="72"/>
    </row>
    <row r="217" spans="1:12" s="65" customFormat="1" ht="12" customHeight="1">
      <c r="A217" s="56">
        <v>2581</v>
      </c>
      <c r="B217" s="71" t="s">
        <v>81</v>
      </c>
      <c r="C217" s="117">
        <v>32000</v>
      </c>
      <c r="D217" s="50">
        <v>1000</v>
      </c>
      <c r="E217" s="118">
        <f t="shared" si="33"/>
        <v>32</v>
      </c>
      <c r="F217" s="54"/>
      <c r="G217" s="50"/>
      <c r="H217" s="51">
        <f t="shared" ref="H217" si="39">E217</f>
        <v>32</v>
      </c>
      <c r="I217" s="52">
        <v>0.05</v>
      </c>
      <c r="J217" s="50" t="s">
        <v>11</v>
      </c>
      <c r="K217" s="118" t="s">
        <v>14</v>
      </c>
      <c r="L217" s="72"/>
    </row>
    <row r="218" spans="1:12" s="65" customFormat="1" ht="12" customHeight="1">
      <c r="A218" s="56">
        <v>2582</v>
      </c>
      <c r="B218" s="71" t="s">
        <v>82</v>
      </c>
      <c r="C218" s="117">
        <v>500</v>
      </c>
      <c r="D218" s="50">
        <v>1000</v>
      </c>
      <c r="E218" s="118">
        <f t="shared" si="33"/>
        <v>0.5</v>
      </c>
      <c r="F218" s="119"/>
      <c r="G218" s="50"/>
      <c r="H218" s="119">
        <f>E218</f>
        <v>0.5</v>
      </c>
      <c r="I218" s="52">
        <v>0.05</v>
      </c>
      <c r="J218" s="50" t="s">
        <v>11</v>
      </c>
      <c r="K218" s="118" t="s">
        <v>13</v>
      </c>
      <c r="L218" s="72"/>
    </row>
    <row r="219" spans="1:12" s="65" customFormat="1" ht="12" customHeight="1">
      <c r="A219" s="56">
        <v>2583</v>
      </c>
      <c r="B219" s="71" t="s">
        <v>83</v>
      </c>
      <c r="C219" s="142">
        <v>762.5</v>
      </c>
      <c r="D219" s="50">
        <v>1000</v>
      </c>
      <c r="E219" s="143">
        <f t="shared" si="33"/>
        <v>0.76249999999999996</v>
      </c>
      <c r="F219" s="119"/>
      <c r="G219" s="50"/>
      <c r="H219" s="144">
        <f>E219</f>
        <v>0.76249999999999996</v>
      </c>
      <c r="I219" s="52">
        <v>0.05</v>
      </c>
      <c r="J219" s="50" t="s">
        <v>11</v>
      </c>
      <c r="K219" s="118" t="s">
        <v>13</v>
      </c>
      <c r="L219" s="72"/>
    </row>
    <row r="220" spans="1:12" s="65" customFormat="1" ht="12" customHeight="1">
      <c r="A220" s="56">
        <v>2584</v>
      </c>
      <c r="B220" s="71" t="s">
        <v>84</v>
      </c>
      <c r="C220" s="117">
        <v>109</v>
      </c>
      <c r="D220" s="50">
        <v>1000</v>
      </c>
      <c r="E220" s="118">
        <f t="shared" si="33"/>
        <v>0.109</v>
      </c>
      <c r="F220" s="119">
        <v>172.5</v>
      </c>
      <c r="G220" s="50">
        <v>50</v>
      </c>
      <c r="H220" s="119">
        <f>F220/G220</f>
        <v>3.45</v>
      </c>
      <c r="I220" s="52">
        <v>0.05</v>
      </c>
      <c r="J220" s="50" t="s">
        <v>11</v>
      </c>
      <c r="K220" s="118" t="s">
        <v>13</v>
      </c>
      <c r="L220" s="72"/>
    </row>
    <row r="221" spans="1:12" s="65" customFormat="1" ht="12" customHeight="1">
      <c r="A221" s="56">
        <v>2585</v>
      </c>
      <c r="B221" s="71" t="s">
        <v>85</v>
      </c>
      <c r="C221" s="117">
        <v>969</v>
      </c>
      <c r="D221" s="50">
        <v>1000</v>
      </c>
      <c r="E221" s="118">
        <f t="shared" si="33"/>
        <v>0.96899999999999997</v>
      </c>
      <c r="F221" s="119">
        <v>0.5</v>
      </c>
      <c r="G221" s="50">
        <v>50</v>
      </c>
      <c r="H221" s="119">
        <f>F221/G221</f>
        <v>0.01</v>
      </c>
      <c r="I221" s="52">
        <v>0.05</v>
      </c>
      <c r="J221" s="50" t="s">
        <v>11</v>
      </c>
      <c r="K221" s="118" t="s">
        <v>13</v>
      </c>
      <c r="L221" s="21"/>
    </row>
    <row r="222" spans="1:12" ht="12" customHeight="1">
      <c r="A222" s="56">
        <v>2586</v>
      </c>
      <c r="B222" s="71" t="s">
        <v>86</v>
      </c>
      <c r="C222" s="117">
        <v>841</v>
      </c>
      <c r="D222" s="50">
        <v>1000</v>
      </c>
      <c r="E222" s="118">
        <f t="shared" si="33"/>
        <v>0.84099999999999997</v>
      </c>
      <c r="F222" s="119"/>
      <c r="G222" s="50"/>
      <c r="H222" s="119">
        <f t="shared" si="36"/>
        <v>0.84099999999999997</v>
      </c>
      <c r="I222" s="52">
        <v>0.05</v>
      </c>
      <c r="J222" s="50" t="s">
        <v>11</v>
      </c>
      <c r="K222" s="118" t="s">
        <v>13</v>
      </c>
    </row>
    <row r="223" spans="1:12" ht="12" customHeight="1">
      <c r="A223" s="128">
        <v>2587</v>
      </c>
      <c r="B223" s="71" t="s">
        <v>87</v>
      </c>
      <c r="C223" s="117">
        <v>1000</v>
      </c>
      <c r="D223" s="50">
        <v>5000</v>
      </c>
      <c r="E223" s="118">
        <f t="shared" si="33"/>
        <v>0.2</v>
      </c>
      <c r="F223" s="119"/>
      <c r="G223" s="50"/>
      <c r="H223" s="119">
        <f t="shared" si="36"/>
        <v>0.2</v>
      </c>
      <c r="I223" s="52">
        <v>0.5</v>
      </c>
      <c r="J223" s="50" t="s">
        <v>15</v>
      </c>
      <c r="K223" s="118" t="s">
        <v>13</v>
      </c>
    </row>
    <row r="224" spans="1:12" ht="12" customHeight="1">
      <c r="A224" s="128">
        <v>2588</v>
      </c>
      <c r="B224" s="71" t="s">
        <v>88</v>
      </c>
      <c r="C224" s="117">
        <v>4400</v>
      </c>
      <c r="D224" s="50">
        <v>1000</v>
      </c>
      <c r="E224" s="118">
        <f t="shared" si="33"/>
        <v>4.4000000000000004</v>
      </c>
      <c r="F224" s="119"/>
      <c r="G224" s="50"/>
      <c r="H224" s="119">
        <f t="shared" si="36"/>
        <v>4.4000000000000004</v>
      </c>
      <c r="I224" s="52">
        <v>0.5</v>
      </c>
      <c r="J224" s="50" t="s">
        <v>15</v>
      </c>
      <c r="K224" s="118" t="s">
        <v>13</v>
      </c>
    </row>
    <row r="225" spans="1:12" ht="12" customHeight="1">
      <c r="A225" s="128">
        <v>2589</v>
      </c>
      <c r="B225" s="71" t="s">
        <v>89</v>
      </c>
      <c r="C225" s="117">
        <v>1.8</v>
      </c>
      <c r="D225" s="50">
        <v>1000</v>
      </c>
      <c r="E225" s="118">
        <f t="shared" si="33"/>
        <v>1.8E-3</v>
      </c>
      <c r="F225" s="119"/>
      <c r="G225" s="50"/>
      <c r="H225" s="119">
        <f t="shared" si="36"/>
        <v>1.8E-3</v>
      </c>
      <c r="I225" s="52">
        <v>0.05</v>
      </c>
      <c r="J225" s="50" t="s">
        <v>11</v>
      </c>
      <c r="K225" s="118" t="s">
        <v>13</v>
      </c>
    </row>
    <row r="226" spans="1:12" ht="12" customHeight="1">
      <c r="A226" s="128">
        <v>2590</v>
      </c>
      <c r="B226" s="71" t="s">
        <v>90</v>
      </c>
      <c r="C226" s="117">
        <v>100</v>
      </c>
      <c r="D226" s="50">
        <v>5000</v>
      </c>
      <c r="E226" s="118">
        <f t="shared" si="33"/>
        <v>0.02</v>
      </c>
      <c r="F226" s="119"/>
      <c r="G226" s="50"/>
      <c r="H226" s="119">
        <f t="shared" si="36"/>
        <v>0.02</v>
      </c>
      <c r="I226" s="52">
        <v>0.5</v>
      </c>
      <c r="J226" s="50" t="s">
        <v>15</v>
      </c>
      <c r="K226" s="118" t="s">
        <v>13</v>
      </c>
    </row>
    <row r="227" spans="1:12" s="149" customFormat="1" ht="12" customHeight="1">
      <c r="A227" s="56">
        <v>2591</v>
      </c>
      <c r="B227" s="71" t="s">
        <v>91</v>
      </c>
      <c r="C227" s="117">
        <v>10000</v>
      </c>
      <c r="D227" s="50">
        <v>10000</v>
      </c>
      <c r="E227" s="118">
        <f t="shared" si="33"/>
        <v>1</v>
      </c>
      <c r="F227" s="119"/>
      <c r="G227" s="50"/>
      <c r="H227" s="119">
        <f t="shared" si="36"/>
        <v>1</v>
      </c>
      <c r="I227" s="52">
        <v>0.05</v>
      </c>
      <c r="J227" s="50" t="s">
        <v>11</v>
      </c>
      <c r="K227" s="118" t="s">
        <v>13</v>
      </c>
      <c r="L227" s="72"/>
    </row>
    <row r="228" spans="1:12" s="149" customFormat="1" ht="12" customHeight="1">
      <c r="A228" s="56">
        <v>2592</v>
      </c>
      <c r="B228" s="71" t="s">
        <v>92</v>
      </c>
      <c r="C228" s="117">
        <v>100</v>
      </c>
      <c r="D228" s="50">
        <v>1000</v>
      </c>
      <c r="E228" s="118">
        <f>C228/D228</f>
        <v>0.1</v>
      </c>
      <c r="F228" s="119">
        <v>100</v>
      </c>
      <c r="G228" s="50">
        <v>50</v>
      </c>
      <c r="H228" s="119">
        <f>F228/G228</f>
        <v>2</v>
      </c>
      <c r="I228" s="52">
        <v>0.05</v>
      </c>
      <c r="J228" s="50" t="s">
        <v>11</v>
      </c>
      <c r="K228" s="118" t="s">
        <v>14</v>
      </c>
      <c r="L228" s="46"/>
    </row>
    <row r="229" spans="1:12" s="149" customFormat="1" ht="12" customHeight="1">
      <c r="A229" s="56">
        <v>2593</v>
      </c>
      <c r="B229" s="71" t="s">
        <v>93</v>
      </c>
      <c r="C229" s="117">
        <v>209</v>
      </c>
      <c r="D229" s="50">
        <v>5000</v>
      </c>
      <c r="E229" s="118">
        <f t="shared" si="33"/>
        <v>4.1799999999999997E-2</v>
      </c>
      <c r="F229" s="119"/>
      <c r="G229" s="50"/>
      <c r="H229" s="119">
        <f t="shared" si="36"/>
        <v>4.1799999999999997E-2</v>
      </c>
      <c r="I229" s="52">
        <v>1</v>
      </c>
      <c r="J229" s="50" t="s">
        <v>22</v>
      </c>
      <c r="K229" s="118" t="s">
        <v>13</v>
      </c>
      <c r="L229" s="46"/>
    </row>
    <row r="230" spans="1:12" s="149" customFormat="1" ht="12" customHeight="1">
      <c r="A230" s="56">
        <v>2594</v>
      </c>
      <c r="B230" s="71" t="s">
        <v>176</v>
      </c>
      <c r="C230" s="117">
        <v>188</v>
      </c>
      <c r="D230" s="50">
        <v>5000</v>
      </c>
      <c r="E230" s="118">
        <f t="shared" si="33"/>
        <v>3.7600000000000001E-2</v>
      </c>
      <c r="F230" s="119"/>
      <c r="G230" s="50"/>
      <c r="H230" s="119">
        <f t="shared" si="36"/>
        <v>3.7600000000000001E-2</v>
      </c>
      <c r="I230" s="52">
        <v>1</v>
      </c>
      <c r="J230" s="50" t="s">
        <v>22</v>
      </c>
      <c r="K230" s="118" t="s">
        <v>13</v>
      </c>
      <c r="L230" s="46"/>
    </row>
    <row r="231" spans="1:12" s="149" customFormat="1" ht="12" customHeight="1">
      <c r="A231" s="56">
        <v>2595</v>
      </c>
      <c r="B231" s="71" t="s">
        <v>94</v>
      </c>
      <c r="C231" s="117">
        <v>600</v>
      </c>
      <c r="D231" s="50">
        <v>1000</v>
      </c>
      <c r="E231" s="118">
        <f>C231/D231</f>
        <v>0.6</v>
      </c>
      <c r="F231" s="119">
        <v>12.5</v>
      </c>
      <c r="G231" s="50">
        <v>50</v>
      </c>
      <c r="H231" s="119">
        <f>F231/G231</f>
        <v>0.25</v>
      </c>
      <c r="I231" s="52">
        <v>0.05</v>
      </c>
      <c r="J231" s="50" t="s">
        <v>11</v>
      </c>
      <c r="K231" s="118" t="s">
        <v>13</v>
      </c>
      <c r="L231" s="46"/>
    </row>
    <row r="232" spans="1:12" s="149" customFormat="1" ht="12" customHeight="1">
      <c r="A232" s="56">
        <v>2596</v>
      </c>
      <c r="B232" s="71" t="s">
        <v>95</v>
      </c>
      <c r="C232" s="117">
        <v>490</v>
      </c>
      <c r="D232" s="50">
        <v>1000</v>
      </c>
      <c r="E232" s="118">
        <f t="shared" si="33"/>
        <v>0.49</v>
      </c>
      <c r="F232" s="119"/>
      <c r="G232" s="50"/>
      <c r="H232" s="119">
        <f t="shared" si="36"/>
        <v>0.49</v>
      </c>
      <c r="I232" s="52">
        <v>0.05</v>
      </c>
      <c r="J232" s="50" t="s">
        <v>11</v>
      </c>
      <c r="K232" s="118" t="s">
        <v>13</v>
      </c>
      <c r="L232" s="46"/>
    </row>
    <row r="233" spans="1:12" s="149" customFormat="1" ht="12" customHeight="1">
      <c r="A233" s="56">
        <v>2597</v>
      </c>
      <c r="B233" s="71" t="s">
        <v>175</v>
      </c>
      <c r="C233" s="117">
        <v>18</v>
      </c>
      <c r="D233" s="50">
        <v>1000</v>
      </c>
      <c r="E233" s="118">
        <f t="shared" si="33"/>
        <v>1.7999999999999999E-2</v>
      </c>
      <c r="F233" s="119">
        <v>3.3</v>
      </c>
      <c r="G233" s="50">
        <v>100</v>
      </c>
      <c r="H233" s="119">
        <f>F233/G233</f>
        <v>3.3000000000000002E-2</v>
      </c>
      <c r="I233" s="52">
        <v>0.05</v>
      </c>
      <c r="J233" s="50" t="s">
        <v>11</v>
      </c>
      <c r="K233" s="118" t="s">
        <v>13</v>
      </c>
      <c r="L233" s="46"/>
    </row>
    <row r="234" spans="1:12">
      <c r="A234" s="56">
        <v>2598</v>
      </c>
      <c r="B234" s="71" t="s">
        <v>96</v>
      </c>
      <c r="C234" s="117">
        <v>75</v>
      </c>
      <c r="D234" s="50">
        <v>1000</v>
      </c>
      <c r="E234" s="118">
        <f>C234/D234</f>
        <v>7.4999999999999997E-2</v>
      </c>
      <c r="F234" s="119">
        <v>5.6</v>
      </c>
      <c r="G234" s="50">
        <v>50</v>
      </c>
      <c r="H234" s="119">
        <f>F234/G234</f>
        <v>0.11199999999999999</v>
      </c>
      <c r="I234" s="52">
        <v>1</v>
      </c>
      <c r="J234" s="50" t="s">
        <v>22</v>
      </c>
      <c r="K234" s="118" t="s">
        <v>13</v>
      </c>
    </row>
    <row r="235" spans="1:12">
      <c r="A235" s="128">
        <v>2599</v>
      </c>
      <c r="B235" s="71" t="s">
        <v>97</v>
      </c>
      <c r="C235" s="52">
        <v>100</v>
      </c>
      <c r="D235" s="50">
        <v>1000</v>
      </c>
      <c r="E235" s="53">
        <f t="shared" si="33"/>
        <v>0.1</v>
      </c>
      <c r="F235" s="54">
        <v>120</v>
      </c>
      <c r="G235" s="50">
        <v>100</v>
      </c>
      <c r="H235" s="51">
        <f>F235/G235</f>
        <v>1.2</v>
      </c>
      <c r="I235" s="52">
        <v>0.5</v>
      </c>
      <c r="J235" s="50" t="s">
        <v>15</v>
      </c>
      <c r="K235" s="118" t="s">
        <v>13</v>
      </c>
    </row>
    <row r="236" spans="1:12">
      <c r="A236" s="128">
        <v>2600</v>
      </c>
      <c r="B236" s="71" t="s">
        <v>98</v>
      </c>
      <c r="C236" s="52">
        <v>120</v>
      </c>
      <c r="D236" s="50">
        <v>1000</v>
      </c>
      <c r="E236" s="53">
        <f t="shared" si="33"/>
        <v>0.12</v>
      </c>
      <c r="F236" s="54">
        <v>120</v>
      </c>
      <c r="G236" s="50">
        <v>100</v>
      </c>
      <c r="H236" s="51">
        <f>F236/G236</f>
        <v>1.2</v>
      </c>
      <c r="I236" s="52">
        <v>1</v>
      </c>
      <c r="J236" s="50" t="s">
        <v>22</v>
      </c>
      <c r="K236" s="118" t="s">
        <v>13</v>
      </c>
    </row>
    <row r="237" spans="1:12">
      <c r="A237" s="128">
        <v>2601</v>
      </c>
      <c r="B237" s="71" t="s">
        <v>99</v>
      </c>
      <c r="C237" s="52">
        <v>120</v>
      </c>
      <c r="D237" s="50">
        <v>1000</v>
      </c>
      <c r="E237" s="53">
        <f t="shared" si="33"/>
        <v>0.12</v>
      </c>
      <c r="F237" s="54">
        <v>120</v>
      </c>
      <c r="G237" s="50">
        <v>100</v>
      </c>
      <c r="H237" s="51">
        <f>F237/G237</f>
        <v>1.2</v>
      </c>
      <c r="I237" s="52">
        <v>0.5</v>
      </c>
      <c r="J237" s="50" t="s">
        <v>15</v>
      </c>
      <c r="K237" s="118" t="s">
        <v>13</v>
      </c>
    </row>
    <row r="238" spans="1:12">
      <c r="A238" s="128">
        <v>2602</v>
      </c>
      <c r="B238" s="71" t="s">
        <v>100</v>
      </c>
      <c r="C238" s="52">
        <v>38</v>
      </c>
      <c r="D238" s="50">
        <v>1000</v>
      </c>
      <c r="E238" s="53">
        <f t="shared" si="33"/>
        <v>3.7999999999999999E-2</v>
      </c>
      <c r="F238" s="54"/>
      <c r="G238" s="50"/>
      <c r="H238" s="51">
        <f t="shared" ref="H238:H242" si="40">E238</f>
        <v>3.7999999999999999E-2</v>
      </c>
      <c r="I238" s="52">
        <v>1</v>
      </c>
      <c r="J238" s="50" t="s">
        <v>22</v>
      </c>
      <c r="K238" s="118" t="s">
        <v>13</v>
      </c>
    </row>
    <row r="239" spans="1:12">
      <c r="A239" s="56">
        <v>2603</v>
      </c>
      <c r="B239" s="71" t="s">
        <v>174</v>
      </c>
      <c r="C239" s="52">
        <v>100</v>
      </c>
      <c r="D239" s="50">
        <v>5000</v>
      </c>
      <c r="E239" s="53">
        <f t="shared" si="33"/>
        <v>0.02</v>
      </c>
      <c r="F239" s="54"/>
      <c r="G239" s="50"/>
      <c r="H239" s="51">
        <f t="shared" si="40"/>
        <v>0.02</v>
      </c>
      <c r="I239" s="52">
        <v>1</v>
      </c>
      <c r="J239" s="50" t="s">
        <v>22</v>
      </c>
      <c r="K239" s="118" t="s">
        <v>12</v>
      </c>
    </row>
    <row r="240" spans="1:12">
      <c r="A240" s="56">
        <v>2604</v>
      </c>
      <c r="B240" s="71" t="s">
        <v>101</v>
      </c>
      <c r="C240" s="52">
        <v>13</v>
      </c>
      <c r="D240" s="50">
        <v>5000</v>
      </c>
      <c r="E240" s="53">
        <f>C240/D240</f>
        <v>2.5999999999999999E-3</v>
      </c>
      <c r="F240" s="54"/>
      <c r="G240" s="50"/>
      <c r="H240" s="51">
        <f t="shared" si="40"/>
        <v>2.5999999999999999E-3</v>
      </c>
      <c r="I240" s="52">
        <v>1</v>
      </c>
      <c r="J240" s="50" t="s">
        <v>13</v>
      </c>
      <c r="K240" s="118" t="s">
        <v>13</v>
      </c>
    </row>
    <row r="241" spans="1:11">
      <c r="A241" s="56">
        <v>2605</v>
      </c>
      <c r="B241" s="71" t="s">
        <v>102</v>
      </c>
      <c r="C241" s="117">
        <v>40.700000000000003</v>
      </c>
      <c r="D241" s="50">
        <v>1000</v>
      </c>
      <c r="E241" s="118">
        <f>C241/D241</f>
        <v>4.07E-2</v>
      </c>
      <c r="F241" s="119"/>
      <c r="G241" s="50"/>
      <c r="H241" s="119">
        <f>E241</f>
        <v>4.07E-2</v>
      </c>
      <c r="I241" s="52">
        <v>0.05</v>
      </c>
      <c r="J241" s="50" t="s">
        <v>11</v>
      </c>
      <c r="K241" s="118" t="s">
        <v>13</v>
      </c>
    </row>
    <row r="242" spans="1:11">
      <c r="A242" s="56">
        <v>2606</v>
      </c>
      <c r="B242" s="71" t="s">
        <v>103</v>
      </c>
      <c r="C242" s="52">
        <v>528</v>
      </c>
      <c r="D242" s="50">
        <v>1000</v>
      </c>
      <c r="E242" s="53">
        <f t="shared" ref="E242:E256" si="41">C242/D242</f>
        <v>0.52800000000000002</v>
      </c>
      <c r="F242" s="119"/>
      <c r="G242" s="50"/>
      <c r="H242" s="119">
        <f t="shared" si="40"/>
        <v>0.52800000000000002</v>
      </c>
      <c r="I242" s="52">
        <v>0.05</v>
      </c>
      <c r="J242" s="50" t="s">
        <v>11</v>
      </c>
      <c r="K242" s="118" t="s">
        <v>12</v>
      </c>
    </row>
    <row r="243" spans="1:11">
      <c r="A243" s="56">
        <v>2607</v>
      </c>
      <c r="B243" s="120" t="s">
        <v>173</v>
      </c>
      <c r="C243" s="52">
        <v>39</v>
      </c>
      <c r="D243" s="50">
        <v>1000</v>
      </c>
      <c r="E243" s="53">
        <f t="shared" si="41"/>
        <v>3.9E-2</v>
      </c>
      <c r="F243" s="119">
        <v>4.3</v>
      </c>
      <c r="G243" s="50">
        <v>100</v>
      </c>
      <c r="H243" s="119">
        <f>+F243/G243</f>
        <v>4.2999999999999997E-2</v>
      </c>
      <c r="I243" s="52">
        <v>0.5</v>
      </c>
      <c r="J243" s="50" t="s">
        <v>15</v>
      </c>
      <c r="K243" s="118" t="s">
        <v>13</v>
      </c>
    </row>
    <row r="244" spans="1:11">
      <c r="A244" s="56">
        <v>2608</v>
      </c>
      <c r="B244" s="120" t="s">
        <v>172</v>
      </c>
      <c r="C244" s="52">
        <v>100</v>
      </c>
      <c r="D244" s="50">
        <v>1000</v>
      </c>
      <c r="E244" s="53">
        <f t="shared" si="41"/>
        <v>0.1</v>
      </c>
      <c r="F244" s="54">
        <v>100</v>
      </c>
      <c r="G244" s="50">
        <v>10</v>
      </c>
      <c r="H244" s="51">
        <f>+F244/G244</f>
        <v>10</v>
      </c>
      <c r="I244" s="52">
        <v>0.05</v>
      </c>
      <c r="J244" s="50" t="s">
        <v>11</v>
      </c>
      <c r="K244" s="118" t="s">
        <v>14</v>
      </c>
    </row>
    <row r="245" spans="1:11">
      <c r="A245" s="56">
        <v>2609</v>
      </c>
      <c r="B245" s="146" t="s">
        <v>171</v>
      </c>
      <c r="C245" s="52">
        <v>100</v>
      </c>
      <c r="D245" s="50">
        <v>1000</v>
      </c>
      <c r="E245" s="53">
        <f t="shared" si="41"/>
        <v>0.1</v>
      </c>
      <c r="F245" s="54">
        <v>100</v>
      </c>
      <c r="G245" s="50">
        <v>50</v>
      </c>
      <c r="H245" s="51">
        <f t="shared" ref="H245" si="42">F245/G245</f>
        <v>2</v>
      </c>
      <c r="I245" s="52">
        <v>1</v>
      </c>
      <c r="J245" s="50" t="s">
        <v>22</v>
      </c>
      <c r="K245" s="118" t="s">
        <v>13</v>
      </c>
    </row>
    <row r="246" spans="1:11">
      <c r="A246" s="128">
        <v>2610</v>
      </c>
      <c r="B246" s="147" t="s">
        <v>170</v>
      </c>
      <c r="C246" s="52">
        <v>100</v>
      </c>
      <c r="D246" s="50">
        <v>1000</v>
      </c>
      <c r="E246" s="53">
        <f t="shared" si="41"/>
        <v>0.1</v>
      </c>
      <c r="F246" s="54"/>
      <c r="G246" s="50"/>
      <c r="H246" s="51">
        <v>0.1</v>
      </c>
      <c r="I246" s="52">
        <v>0.05</v>
      </c>
      <c r="J246" s="50" t="s">
        <v>11</v>
      </c>
      <c r="K246" s="118" t="s">
        <v>13</v>
      </c>
    </row>
    <row r="247" spans="1:11">
      <c r="A247" s="128">
        <v>2611</v>
      </c>
      <c r="B247" s="56" t="s">
        <v>169</v>
      </c>
      <c r="C247" s="52">
        <v>100</v>
      </c>
      <c r="D247" s="50">
        <v>1000</v>
      </c>
      <c r="E247" s="53">
        <f t="shared" si="41"/>
        <v>0.1</v>
      </c>
      <c r="F247" s="54"/>
      <c r="G247" s="50"/>
      <c r="H247" s="51">
        <v>0.1</v>
      </c>
      <c r="I247" s="52">
        <v>1</v>
      </c>
      <c r="J247" s="50" t="s">
        <v>22</v>
      </c>
      <c r="K247" s="118" t="s">
        <v>13</v>
      </c>
    </row>
    <row r="248" spans="1:11">
      <c r="A248" s="128">
        <v>2612</v>
      </c>
      <c r="B248" s="74" t="s">
        <v>168</v>
      </c>
      <c r="C248" s="52">
        <v>100</v>
      </c>
      <c r="D248" s="50">
        <v>1000</v>
      </c>
      <c r="E248" s="53">
        <f t="shared" si="41"/>
        <v>0.1</v>
      </c>
      <c r="F248" s="54"/>
      <c r="G248" s="50"/>
      <c r="H248" s="51">
        <v>0.1</v>
      </c>
      <c r="I248" s="52">
        <v>1</v>
      </c>
      <c r="J248" s="50" t="s">
        <v>22</v>
      </c>
      <c r="K248" s="118" t="s">
        <v>13</v>
      </c>
    </row>
    <row r="249" spans="1:11">
      <c r="A249" s="128">
        <v>2613</v>
      </c>
      <c r="B249" s="74" t="s">
        <v>167</v>
      </c>
      <c r="C249" s="52">
        <v>100</v>
      </c>
      <c r="D249" s="50">
        <v>1000</v>
      </c>
      <c r="E249" s="53">
        <f t="shared" si="41"/>
        <v>0.1</v>
      </c>
      <c r="F249" s="54"/>
      <c r="G249" s="50"/>
      <c r="H249" s="51">
        <v>0.1</v>
      </c>
      <c r="I249" s="52">
        <v>1</v>
      </c>
      <c r="J249" s="50" t="s">
        <v>22</v>
      </c>
      <c r="K249" s="118" t="s">
        <v>13</v>
      </c>
    </row>
    <row r="250" spans="1:11">
      <c r="A250" s="128">
        <v>2614</v>
      </c>
      <c r="B250" s="147" t="s">
        <v>166</v>
      </c>
      <c r="C250" s="52">
        <v>100</v>
      </c>
      <c r="D250" s="50">
        <v>1000</v>
      </c>
      <c r="E250" s="53">
        <f t="shared" si="41"/>
        <v>0.1</v>
      </c>
      <c r="F250" s="54"/>
      <c r="G250" s="50"/>
      <c r="H250" s="51">
        <v>0.1</v>
      </c>
      <c r="I250" s="52">
        <v>1</v>
      </c>
      <c r="J250" s="50" t="s">
        <v>22</v>
      </c>
      <c r="K250" s="118" t="s">
        <v>13</v>
      </c>
    </row>
    <row r="251" spans="1:11">
      <c r="A251" s="148">
        <v>2615</v>
      </c>
      <c r="B251" s="49" t="s">
        <v>200</v>
      </c>
      <c r="C251" s="52">
        <v>0.59</v>
      </c>
      <c r="D251" s="50">
        <v>5000</v>
      </c>
      <c r="E251" s="53">
        <f t="shared" si="41"/>
        <v>1.18E-4</v>
      </c>
      <c r="F251" s="54"/>
      <c r="G251" s="50"/>
      <c r="H251" s="51">
        <f t="shared" ref="H251:H255" si="43">E251</f>
        <v>1.18E-4</v>
      </c>
      <c r="I251" s="117">
        <v>0.05</v>
      </c>
      <c r="J251" s="50" t="s">
        <v>11</v>
      </c>
      <c r="K251" s="118" t="s">
        <v>13</v>
      </c>
    </row>
    <row r="252" spans="1:11">
      <c r="A252" s="148">
        <v>2616</v>
      </c>
      <c r="B252" s="49" t="s">
        <v>323</v>
      </c>
      <c r="C252" s="117">
        <v>7.4</v>
      </c>
      <c r="D252" s="50">
        <v>1000</v>
      </c>
      <c r="E252" s="118">
        <f t="shared" si="41"/>
        <v>7.4000000000000003E-3</v>
      </c>
      <c r="F252" s="119"/>
      <c r="G252" s="50"/>
      <c r="H252" s="118">
        <f t="shared" si="43"/>
        <v>7.4000000000000003E-3</v>
      </c>
      <c r="I252" s="117">
        <v>0.05</v>
      </c>
      <c r="J252" s="50" t="s">
        <v>11</v>
      </c>
      <c r="K252" s="118" t="s">
        <v>13</v>
      </c>
    </row>
    <row r="253" spans="1:11">
      <c r="A253" s="148">
        <v>2617</v>
      </c>
      <c r="B253" s="49" t="s">
        <v>324</v>
      </c>
      <c r="C253" s="117">
        <v>100</v>
      </c>
      <c r="D253" s="50">
        <v>5000</v>
      </c>
      <c r="E253" s="118">
        <f t="shared" si="41"/>
        <v>0.02</v>
      </c>
      <c r="F253" s="119"/>
      <c r="G253" s="50"/>
      <c r="H253" s="118">
        <f t="shared" si="43"/>
        <v>0.02</v>
      </c>
      <c r="I253" s="117">
        <v>0.05</v>
      </c>
      <c r="J253" s="50" t="s">
        <v>11</v>
      </c>
      <c r="K253" s="118" t="s">
        <v>13</v>
      </c>
    </row>
    <row r="254" spans="1:11">
      <c r="A254" s="148">
        <v>2618</v>
      </c>
      <c r="B254" s="49" t="s">
        <v>325</v>
      </c>
      <c r="C254" s="117">
        <v>100</v>
      </c>
      <c r="D254" s="50">
        <v>1000</v>
      </c>
      <c r="E254" s="118">
        <f t="shared" si="41"/>
        <v>0.1</v>
      </c>
      <c r="F254" s="119"/>
      <c r="G254" s="50"/>
      <c r="H254" s="118">
        <f t="shared" si="43"/>
        <v>0.1</v>
      </c>
      <c r="I254" s="117">
        <v>0.05</v>
      </c>
      <c r="J254" s="50" t="s">
        <v>11</v>
      </c>
      <c r="K254" s="118" t="s">
        <v>13</v>
      </c>
    </row>
    <row r="255" spans="1:11">
      <c r="A255" s="150">
        <v>2619</v>
      </c>
      <c r="B255" s="49" t="s">
        <v>326</v>
      </c>
      <c r="C255" s="117">
        <v>2.2000000000000002</v>
      </c>
      <c r="D255" s="50">
        <v>1000</v>
      </c>
      <c r="E255" s="118">
        <f t="shared" si="41"/>
        <v>2.2000000000000001E-3</v>
      </c>
      <c r="F255" s="119"/>
      <c r="G255" s="50"/>
      <c r="H255" s="118">
        <f t="shared" si="43"/>
        <v>2.2000000000000001E-3</v>
      </c>
      <c r="I255" s="117">
        <v>0.05</v>
      </c>
      <c r="J255" s="50" t="s">
        <v>11</v>
      </c>
      <c r="K255" s="118" t="s">
        <v>14</v>
      </c>
    </row>
    <row r="256" spans="1:11">
      <c r="A256" s="180">
        <v>2620</v>
      </c>
      <c r="B256" s="181" t="s">
        <v>327</v>
      </c>
      <c r="C256" s="117">
        <v>100</v>
      </c>
      <c r="D256" s="50">
        <v>1000</v>
      </c>
      <c r="E256" s="118">
        <f t="shared" si="41"/>
        <v>0.1</v>
      </c>
      <c r="F256" s="119">
        <v>100</v>
      </c>
      <c r="G256" s="50">
        <v>50</v>
      </c>
      <c r="H256" s="118">
        <f>+F256/G256</f>
        <v>2</v>
      </c>
      <c r="I256" s="117">
        <v>0.05</v>
      </c>
      <c r="J256" s="50" t="s">
        <v>11</v>
      </c>
      <c r="K256" s="118" t="s">
        <v>13</v>
      </c>
    </row>
    <row r="257" spans="1:12" s="191" customFormat="1" ht="13" thickBot="1">
      <c r="A257" s="177">
        <v>2621</v>
      </c>
      <c r="B257" s="174" t="s">
        <v>308</v>
      </c>
      <c r="C257" s="182">
        <v>100</v>
      </c>
      <c r="D257" s="183">
        <v>1000</v>
      </c>
      <c r="E257" s="184">
        <f>C257/D257</f>
        <v>0.1</v>
      </c>
      <c r="F257" s="185"/>
      <c r="G257" s="186"/>
      <c r="H257" s="187">
        <f>E257</f>
        <v>0.1</v>
      </c>
      <c r="I257" s="188">
        <v>1</v>
      </c>
      <c r="J257" s="183" t="s">
        <v>22</v>
      </c>
      <c r="K257" s="189" t="s">
        <v>12</v>
      </c>
      <c r="L257" s="190"/>
    </row>
    <row r="258" spans="1:12">
      <c r="A258" s="65"/>
    </row>
    <row r="259" spans="1:12">
      <c r="A259" s="22"/>
    </row>
    <row r="260" spans="1:12">
      <c r="A260" s="151" t="s">
        <v>165</v>
      </c>
      <c r="B260" s="87"/>
      <c r="C260" s="88"/>
      <c r="D260" s="88"/>
      <c r="E260" s="88"/>
      <c r="F260" s="88"/>
      <c r="G260" s="88"/>
      <c r="H260" s="88"/>
      <c r="I260" s="88"/>
    </row>
    <row r="261" spans="1:12">
      <c r="A261" s="152" t="s">
        <v>107</v>
      </c>
      <c r="B261" s="153" t="s">
        <v>164</v>
      </c>
      <c r="C261" s="88"/>
      <c r="D261" s="88"/>
      <c r="E261" s="88"/>
      <c r="F261" s="88"/>
      <c r="G261" s="88"/>
      <c r="H261" s="88"/>
      <c r="I261" s="88"/>
    </row>
    <row r="262" spans="1:12">
      <c r="A262" s="87" t="s">
        <v>108</v>
      </c>
      <c r="B262" s="87" t="s">
        <v>163</v>
      </c>
      <c r="C262" s="88"/>
      <c r="D262" s="88"/>
      <c r="E262" s="88"/>
      <c r="F262" s="88"/>
      <c r="G262" s="88"/>
      <c r="H262" s="88"/>
      <c r="I262" s="88"/>
    </row>
    <row r="263" spans="1:12">
      <c r="A263" s="87"/>
      <c r="B263" s="87" t="s">
        <v>162</v>
      </c>
      <c r="C263" s="88"/>
      <c r="D263" s="88"/>
      <c r="E263" s="88"/>
      <c r="F263" s="88"/>
      <c r="G263" s="88"/>
      <c r="H263" s="88"/>
      <c r="I263" s="88"/>
    </row>
    <row r="264" spans="1:12">
      <c r="A264" s="152" t="s">
        <v>161</v>
      </c>
      <c r="B264" s="153" t="s">
        <v>160</v>
      </c>
      <c r="C264" s="88"/>
      <c r="D264" s="88"/>
      <c r="E264" s="88"/>
      <c r="F264" s="88"/>
      <c r="G264" s="88"/>
      <c r="H264" s="88"/>
      <c r="I264" s="88"/>
    </row>
    <row r="265" spans="1:12">
      <c r="A265" s="152" t="s">
        <v>337</v>
      </c>
      <c r="B265" s="192" t="s">
        <v>338</v>
      </c>
      <c r="C265" s="88"/>
      <c r="D265" s="88"/>
      <c r="E265" s="88"/>
      <c r="F265" s="88"/>
      <c r="G265" s="88"/>
      <c r="H265" s="88"/>
      <c r="I265" s="88"/>
    </row>
    <row r="266" spans="1:12">
      <c r="A266" s="152"/>
      <c r="B266" s="192" t="s">
        <v>339</v>
      </c>
      <c r="C266" s="88"/>
      <c r="D266" s="88"/>
      <c r="E266" s="88"/>
      <c r="F266" s="88"/>
      <c r="G266" s="88"/>
      <c r="H266" s="88"/>
      <c r="I266" s="88"/>
    </row>
    <row r="267" spans="1:12">
      <c r="A267" s="152" t="s">
        <v>159</v>
      </c>
      <c r="B267" s="153" t="s">
        <v>158</v>
      </c>
      <c r="C267" s="88"/>
      <c r="D267" s="88"/>
      <c r="E267" s="88"/>
      <c r="F267" s="88"/>
      <c r="G267" s="88"/>
      <c r="H267" s="88"/>
      <c r="I267" s="88"/>
    </row>
    <row r="268" spans="1:12" ht="15.5">
      <c r="A268" s="154" t="s">
        <v>157</v>
      </c>
    </row>
    <row r="269" spans="1:12">
      <c r="A269" s="151" t="s">
        <v>156</v>
      </c>
      <c r="B269" s="87" t="s">
        <v>109</v>
      </c>
    </row>
    <row r="270" spans="1:12">
      <c r="A270" s="151" t="s">
        <v>155</v>
      </c>
      <c r="B270" s="87" t="s">
        <v>110</v>
      </c>
    </row>
    <row r="271" spans="1:12">
      <c r="A271" s="151" t="s">
        <v>154</v>
      </c>
      <c r="B271" s="87" t="s">
        <v>111</v>
      </c>
      <c r="C271" s="67"/>
      <c r="D271" s="67"/>
    </row>
    <row r="272" spans="1:12">
      <c r="A272" s="151" t="s">
        <v>153</v>
      </c>
      <c r="B272" s="87" t="s">
        <v>112</v>
      </c>
    </row>
    <row r="273" spans="1:2">
      <c r="A273" s="151" t="s">
        <v>152</v>
      </c>
      <c r="B273" s="87" t="s">
        <v>151</v>
      </c>
    </row>
    <row r="274" spans="1:2">
      <c r="A274" s="155" t="s">
        <v>150</v>
      </c>
    </row>
    <row r="275" spans="1:2">
      <c r="A275" s="151" t="s">
        <v>149</v>
      </c>
      <c r="B275" s="87" t="s">
        <v>113</v>
      </c>
    </row>
    <row r="276" spans="1:2">
      <c r="A276" s="151" t="s">
        <v>15</v>
      </c>
      <c r="B276" s="87" t="s">
        <v>148</v>
      </c>
    </row>
    <row r="277" spans="1:2">
      <c r="A277" s="151" t="s">
        <v>147</v>
      </c>
      <c r="B277" s="87" t="s">
        <v>114</v>
      </c>
    </row>
    <row r="278" spans="1:2">
      <c r="A278" s="151" t="s">
        <v>143</v>
      </c>
      <c r="B278" s="87" t="s">
        <v>115</v>
      </c>
    </row>
    <row r="279" spans="1:2">
      <c r="A279" s="151" t="s">
        <v>142</v>
      </c>
      <c r="B279" s="87" t="s">
        <v>116</v>
      </c>
    </row>
    <row r="280" spans="1:2">
      <c r="A280" s="155" t="s">
        <v>146</v>
      </c>
    </row>
    <row r="281" spans="1:2">
      <c r="A281" s="151" t="s">
        <v>145</v>
      </c>
      <c r="B281" s="87" t="s">
        <v>117</v>
      </c>
    </row>
    <row r="282" spans="1:2">
      <c r="A282" s="151" t="s">
        <v>144</v>
      </c>
      <c r="B282" s="87" t="s">
        <v>118</v>
      </c>
    </row>
    <row r="283" spans="1:2">
      <c r="A283" s="151" t="s">
        <v>143</v>
      </c>
      <c r="B283" s="87" t="s">
        <v>115</v>
      </c>
    </row>
    <row r="284" spans="1:2">
      <c r="A284" s="151" t="s">
        <v>142</v>
      </c>
      <c r="B284" s="87" t="s">
        <v>116</v>
      </c>
    </row>
    <row r="285" spans="1:2">
      <c r="A285" s="65"/>
    </row>
    <row r="286" spans="1:2">
      <c r="A286" s="65"/>
    </row>
    <row r="287" spans="1:2">
      <c r="A287" s="65"/>
    </row>
    <row r="288" spans="1:2">
      <c r="A288" s="65"/>
    </row>
    <row r="289" spans="1:1">
      <c r="A289" s="65"/>
    </row>
    <row r="290" spans="1:1">
      <c r="A290" s="65"/>
    </row>
    <row r="291" spans="1:1">
      <c r="A291" s="65"/>
    </row>
    <row r="292" spans="1:1">
      <c r="A292" s="65"/>
    </row>
    <row r="293" spans="1:1">
      <c r="A293" s="65"/>
    </row>
    <row r="294" spans="1:1">
      <c r="A294" s="65"/>
    </row>
    <row r="295" spans="1:1">
      <c r="A295" s="65"/>
    </row>
    <row r="296" spans="1:1">
      <c r="A296" s="65"/>
    </row>
    <row r="297" spans="1:1">
      <c r="A297" s="65"/>
    </row>
    <row r="298" spans="1:1">
      <c r="A298" s="65"/>
    </row>
    <row r="299" spans="1:1">
      <c r="A299" s="65"/>
    </row>
    <row r="300" spans="1:1">
      <c r="A300" s="65"/>
    </row>
    <row r="301" spans="1:1">
      <c r="A301" s="65"/>
    </row>
    <row r="302" spans="1:1">
      <c r="A302" s="65"/>
    </row>
    <row r="303" spans="1:1">
      <c r="A303" s="65"/>
    </row>
    <row r="304" spans="1:1">
      <c r="A304" s="65"/>
    </row>
    <row r="305" spans="1:1">
      <c r="A305" s="65"/>
    </row>
    <row r="306" spans="1:1">
      <c r="A306" s="65"/>
    </row>
    <row r="307" spans="1:1">
      <c r="A307" s="65"/>
    </row>
    <row r="308" spans="1:1">
      <c r="A308" s="65"/>
    </row>
    <row r="309" spans="1:1">
      <c r="A309" s="65"/>
    </row>
    <row r="310" spans="1:1">
      <c r="A310" s="65"/>
    </row>
    <row r="311" spans="1:1">
      <c r="A311" s="65"/>
    </row>
    <row r="312" spans="1:1">
      <c r="A312" s="65"/>
    </row>
    <row r="313" spans="1:1">
      <c r="A313" s="65"/>
    </row>
    <row r="314" spans="1:1">
      <c r="A314" s="65"/>
    </row>
    <row r="315" spans="1:1">
      <c r="A315" s="65"/>
    </row>
    <row r="316" spans="1:1">
      <c r="A316" s="65"/>
    </row>
    <row r="317" spans="1:1">
      <c r="A317" s="65"/>
    </row>
    <row r="318" spans="1:1">
      <c r="A318" s="65"/>
    </row>
    <row r="319" spans="1:1">
      <c r="A319" s="65"/>
    </row>
    <row r="320" spans="1:1">
      <c r="A320" s="65"/>
    </row>
    <row r="321" spans="1:1">
      <c r="A321" s="65"/>
    </row>
    <row r="322" spans="1:1">
      <c r="A322" s="65"/>
    </row>
    <row r="323" spans="1:1">
      <c r="A323" s="65"/>
    </row>
    <row r="324" spans="1:1">
      <c r="A324" s="65"/>
    </row>
    <row r="325" spans="1:1">
      <c r="A325" s="65"/>
    </row>
    <row r="326" spans="1:1">
      <c r="A326" s="65"/>
    </row>
    <row r="327" spans="1:1">
      <c r="A327" s="65"/>
    </row>
    <row r="328" spans="1:1">
      <c r="A328" s="65"/>
    </row>
    <row r="329" spans="1:1">
      <c r="A329" s="65"/>
    </row>
    <row r="330" spans="1:1">
      <c r="A330" s="65"/>
    </row>
    <row r="331" spans="1:1">
      <c r="A331" s="65"/>
    </row>
    <row r="332" spans="1:1">
      <c r="A332" s="65"/>
    </row>
    <row r="333" spans="1:1">
      <c r="A333" s="65"/>
    </row>
    <row r="334" spans="1:1">
      <c r="A334" s="65"/>
    </row>
    <row r="335" spans="1:1">
      <c r="A335" s="65"/>
    </row>
    <row r="336" spans="1:1">
      <c r="A336" s="65"/>
    </row>
    <row r="337" spans="1:1">
      <c r="A337" s="65"/>
    </row>
    <row r="338" spans="1:1">
      <c r="A338" s="65"/>
    </row>
    <row r="339" spans="1:1">
      <c r="A339" s="65"/>
    </row>
    <row r="340" spans="1:1">
      <c r="A340" s="65"/>
    </row>
    <row r="341" spans="1:1">
      <c r="A341" s="65"/>
    </row>
    <row r="342" spans="1:1">
      <c r="A342" s="65"/>
    </row>
    <row r="343" spans="1:1">
      <c r="A343" s="65"/>
    </row>
    <row r="344" spans="1:1">
      <c r="A344" s="65"/>
    </row>
    <row r="345" spans="1:1">
      <c r="A345" s="65"/>
    </row>
    <row r="346" spans="1:1">
      <c r="A346" s="65"/>
    </row>
    <row r="347" spans="1:1">
      <c r="A347" s="65"/>
    </row>
    <row r="348" spans="1:1">
      <c r="A348" s="65"/>
    </row>
    <row r="349" spans="1:1">
      <c r="A349" s="65"/>
    </row>
    <row r="350" spans="1:1">
      <c r="A350" s="65"/>
    </row>
    <row r="351" spans="1:1">
      <c r="A351" s="65"/>
    </row>
    <row r="352" spans="1:1">
      <c r="A352" s="65"/>
    </row>
    <row r="353" spans="1:1">
      <c r="A353" s="65"/>
    </row>
    <row r="354" spans="1:1">
      <c r="A354" s="65"/>
    </row>
    <row r="355" spans="1:1">
      <c r="A355" s="65"/>
    </row>
    <row r="356" spans="1:1">
      <c r="A356" s="65"/>
    </row>
    <row r="357" spans="1:1">
      <c r="A357" s="65"/>
    </row>
    <row r="358" spans="1:1">
      <c r="A358" s="65"/>
    </row>
    <row r="359" spans="1:1">
      <c r="A359" s="65"/>
    </row>
    <row r="360" spans="1:1">
      <c r="A360" s="65"/>
    </row>
    <row r="361" spans="1:1">
      <c r="A361" s="65"/>
    </row>
    <row r="362" spans="1:1">
      <c r="A362" s="65"/>
    </row>
    <row r="363" spans="1:1">
      <c r="A363" s="65"/>
    </row>
    <row r="364" spans="1:1">
      <c r="A364" s="65"/>
    </row>
    <row r="365" spans="1:1">
      <c r="A365" s="65"/>
    </row>
    <row r="366" spans="1:1">
      <c r="A366" s="65"/>
    </row>
    <row r="367" spans="1:1">
      <c r="A367" s="65"/>
    </row>
    <row r="368" spans="1:1">
      <c r="A368" s="65"/>
    </row>
    <row r="369" spans="1:1">
      <c r="A369" s="65"/>
    </row>
    <row r="370" spans="1:1">
      <c r="A370" s="65"/>
    </row>
    <row r="371" spans="1:1">
      <c r="A371" s="65"/>
    </row>
    <row r="372" spans="1:1">
      <c r="A372" s="65"/>
    </row>
    <row r="373" spans="1:1">
      <c r="A373" s="65"/>
    </row>
    <row r="374" spans="1:1">
      <c r="A374" s="65"/>
    </row>
    <row r="375" spans="1:1">
      <c r="A375" s="65"/>
    </row>
    <row r="376" spans="1:1">
      <c r="A376" s="65"/>
    </row>
    <row r="377" spans="1:1">
      <c r="A377" s="65"/>
    </row>
    <row r="378" spans="1:1">
      <c r="A378" s="65"/>
    </row>
    <row r="379" spans="1:1">
      <c r="A379" s="65"/>
    </row>
    <row r="380" spans="1:1">
      <c r="A380" s="65"/>
    </row>
    <row r="381" spans="1:1">
      <c r="A381" s="65"/>
    </row>
    <row r="382" spans="1:1">
      <c r="A382" s="65"/>
    </row>
    <row r="383" spans="1:1">
      <c r="A383" s="65"/>
    </row>
    <row r="384" spans="1:1">
      <c r="A384" s="65"/>
    </row>
    <row r="385" spans="1:1">
      <c r="A385" s="65"/>
    </row>
    <row r="386" spans="1:1">
      <c r="A386" s="65"/>
    </row>
    <row r="387" spans="1:1">
      <c r="A387" s="65"/>
    </row>
    <row r="388" spans="1:1">
      <c r="A388" s="65"/>
    </row>
    <row r="389" spans="1:1">
      <c r="A389" s="65"/>
    </row>
    <row r="390" spans="1:1">
      <c r="A390" s="65"/>
    </row>
    <row r="391" spans="1:1">
      <c r="A391" s="65"/>
    </row>
    <row r="392" spans="1:1">
      <c r="A392" s="65"/>
    </row>
    <row r="393" spans="1:1">
      <c r="A393" s="65"/>
    </row>
    <row r="394" spans="1:1">
      <c r="A394" s="65"/>
    </row>
    <row r="395" spans="1:1">
      <c r="A395" s="65"/>
    </row>
    <row r="396" spans="1:1">
      <c r="A396" s="65"/>
    </row>
    <row r="397" spans="1:1">
      <c r="A397" s="65"/>
    </row>
    <row r="398" spans="1:1">
      <c r="A398" s="65"/>
    </row>
    <row r="399" spans="1:1">
      <c r="A399" s="65"/>
    </row>
    <row r="400" spans="1:1">
      <c r="A400" s="65"/>
    </row>
    <row r="401" spans="1:1">
      <c r="A401" s="65"/>
    </row>
    <row r="402" spans="1:1">
      <c r="A402" s="65"/>
    </row>
    <row r="403" spans="1:1">
      <c r="A403" s="65"/>
    </row>
    <row r="404" spans="1:1">
      <c r="A404" s="65"/>
    </row>
    <row r="405" spans="1:1">
      <c r="A405" s="65"/>
    </row>
    <row r="406" spans="1:1">
      <c r="A406" s="65"/>
    </row>
    <row r="407" spans="1:1">
      <c r="A407" s="65"/>
    </row>
    <row r="408" spans="1:1">
      <c r="A408" s="65"/>
    </row>
    <row r="409" spans="1:1">
      <c r="A409" s="65"/>
    </row>
    <row r="410" spans="1:1">
      <c r="A410" s="65"/>
    </row>
    <row r="411" spans="1:1">
      <c r="A411" s="65"/>
    </row>
    <row r="412" spans="1:1">
      <c r="A412" s="65"/>
    </row>
    <row r="413" spans="1:1">
      <c r="A413" s="65"/>
    </row>
    <row r="414" spans="1:1">
      <c r="A414" s="65"/>
    </row>
    <row r="415" spans="1:1">
      <c r="A415" s="65"/>
    </row>
    <row r="416" spans="1:1">
      <c r="A416" s="65"/>
    </row>
    <row r="417" spans="1:1">
      <c r="A417" s="65"/>
    </row>
    <row r="418" spans="1:1">
      <c r="A418" s="65"/>
    </row>
    <row r="419" spans="1:1">
      <c r="A419" s="65"/>
    </row>
    <row r="420" spans="1:1">
      <c r="A420" s="65"/>
    </row>
    <row r="421" spans="1:1">
      <c r="A421" s="65"/>
    </row>
    <row r="422" spans="1:1">
      <c r="A422" s="65"/>
    </row>
    <row r="423" spans="1:1">
      <c r="A423" s="65"/>
    </row>
    <row r="424" spans="1:1">
      <c r="A424" s="65"/>
    </row>
    <row r="425" spans="1:1">
      <c r="A425" s="65"/>
    </row>
    <row r="426" spans="1:1">
      <c r="A426" s="65"/>
    </row>
    <row r="427" spans="1:1">
      <c r="A427" s="65"/>
    </row>
    <row r="428" spans="1:1">
      <c r="A428" s="65"/>
    </row>
    <row r="429" spans="1:1">
      <c r="A429" s="65"/>
    </row>
    <row r="430" spans="1:1">
      <c r="A430" s="65"/>
    </row>
    <row r="431" spans="1:1">
      <c r="A431" s="65"/>
    </row>
    <row r="432" spans="1:1">
      <c r="A432" s="65"/>
    </row>
    <row r="433" spans="1:1">
      <c r="A433" s="65"/>
    </row>
    <row r="434" spans="1:1">
      <c r="A434" s="65"/>
    </row>
    <row r="435" spans="1:1">
      <c r="A435" s="65"/>
    </row>
    <row r="436" spans="1:1">
      <c r="A436" s="65"/>
    </row>
    <row r="437" spans="1:1">
      <c r="A437" s="65"/>
    </row>
    <row r="438" spans="1:1">
      <c r="A438" s="65"/>
    </row>
    <row r="439" spans="1:1">
      <c r="A439" s="65"/>
    </row>
    <row r="440" spans="1:1">
      <c r="A440" s="65"/>
    </row>
    <row r="441" spans="1:1">
      <c r="A441" s="65"/>
    </row>
    <row r="442" spans="1:1">
      <c r="A442" s="65"/>
    </row>
    <row r="443" spans="1:1">
      <c r="A443" s="65"/>
    </row>
    <row r="444" spans="1:1">
      <c r="A444" s="65"/>
    </row>
    <row r="445" spans="1:1">
      <c r="A445" s="65"/>
    </row>
    <row r="446" spans="1:1">
      <c r="A446" s="65"/>
    </row>
    <row r="447" spans="1:1">
      <c r="A447" s="65"/>
    </row>
    <row r="448" spans="1:1">
      <c r="A448" s="65"/>
    </row>
    <row r="449" spans="1:1">
      <c r="A449" s="65"/>
    </row>
    <row r="450" spans="1:1">
      <c r="A450" s="65"/>
    </row>
    <row r="451" spans="1:1">
      <c r="A451" s="65"/>
    </row>
    <row r="452" spans="1:1">
      <c r="A452" s="65"/>
    </row>
    <row r="453" spans="1:1">
      <c r="A453" s="65"/>
    </row>
    <row r="454" spans="1:1">
      <c r="A454" s="65"/>
    </row>
    <row r="455" spans="1:1">
      <c r="A455" s="65"/>
    </row>
    <row r="456" spans="1:1">
      <c r="A456" s="65"/>
    </row>
    <row r="457" spans="1:1">
      <c r="A457" s="65"/>
    </row>
    <row r="458" spans="1:1">
      <c r="A458" s="65"/>
    </row>
    <row r="459" spans="1:1">
      <c r="A459" s="65"/>
    </row>
    <row r="460" spans="1:1">
      <c r="A460" s="65"/>
    </row>
    <row r="461" spans="1:1">
      <c r="A461" s="65"/>
    </row>
    <row r="462" spans="1:1">
      <c r="A462" s="65"/>
    </row>
    <row r="463" spans="1:1">
      <c r="A463" s="65"/>
    </row>
    <row r="464" spans="1:1">
      <c r="A464" s="65"/>
    </row>
    <row r="465" spans="1:1">
      <c r="A465" s="65"/>
    </row>
    <row r="466" spans="1:1">
      <c r="A466" s="65"/>
    </row>
    <row r="467" spans="1:1">
      <c r="A467" s="65"/>
    </row>
    <row r="468" spans="1:1">
      <c r="A468" s="65"/>
    </row>
    <row r="469" spans="1:1">
      <c r="A469" s="65"/>
    </row>
    <row r="470" spans="1:1">
      <c r="A470" s="65"/>
    </row>
    <row r="471" spans="1:1">
      <c r="A471" s="65"/>
    </row>
    <row r="472" spans="1:1">
      <c r="A472" s="65"/>
    </row>
    <row r="473" spans="1:1">
      <c r="A473" s="65"/>
    </row>
    <row r="474" spans="1:1">
      <c r="A474" s="65"/>
    </row>
  </sheetData>
  <sheetProtection algorithmName="SHA-512" hashValue="GvYi8qMfAqRjQHiDrT0ss6ILcXDUsY/F0bo2/07YNq7I9jdxpLSMiPowH2VQJW8oF6rqyDG3kab1khoPaHEnLA==" saltValue="TGBn0ChsksepYxyNY/9T6w==" spinCount="100000" sheet="1" objects="1" scenarios="1"/>
  <dataConsolidate/>
  <mergeCells count="3">
    <mergeCell ref="C5:E5"/>
    <mergeCell ref="F5:H5"/>
    <mergeCell ref="I5:K5"/>
  </mergeCells>
  <hyperlinks>
    <hyperlink ref="B131" display="N-(3-Aminopropyl)-N-dodecylpropane-1,3-diamine" xr:uid="{00000000-0004-0000-0400-000000000000}"/>
    <hyperlink ref="B161" display="H2O2" xr:uid="{00000000-0004-0000-0400-000001000000}"/>
  </hyperlinks>
  <pageMargins left="0.35433070866141736" right="0.35433070866141736" top="0.59055118110236227" bottom="0.43307086614173229" header="0.23622047244094491" footer="0.23622047244094491"/>
  <pageSetup paperSize="9" scale="98" fitToHeight="0" orientation="landscape" r:id="rId1"/>
  <headerFooter alignWithMargins="0">
    <oddHeader xml:space="preserve">&amp;C&amp;11Detergents Ingredients Database (DID-list) Part A. List of ingredients 2014 &amp;9
 </oddHeader>
    <oddFooter>&amp;L&amp;C&amp;RPage &amp;P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73de529d8fa4f4a9ad28df5dcd62b30 xmlns="41103913-3109-40f8-979f-5add276ff64b">
      <Terms xmlns="http://schemas.microsoft.com/office/infopath/2007/PartnerControls"/>
    </h73de529d8fa4f4a9ad28df5dcd62b30>
    <c4b301cb5ca34a2ba48041ad05b451b7 xmlns="41103913-3109-40f8-979f-5add276ff64b">
      <Terms xmlns="http://schemas.microsoft.com/office/infopath/2007/PartnerControls"/>
    </c4b301cb5ca34a2ba48041ad05b451b7>
    <TaxCatchAll xmlns="41103913-3109-40f8-979f-5add276ff64b">
      <Value>173</Value>
      <Value>122</Value>
      <Value>287</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6</TermName>
          <TermId xmlns="http://schemas.microsoft.com/office/infopath/2007/PartnerControls">e3cae5d0-9e21-40b6-8df8-d7929b3adbca</TermId>
        </TermInfo>
      </Terms>
    </e875f6ca30b049e69b92ab6fd30ccc7e>
    <c2e42a5b42024328b12a942358616b76 xmlns="41103913-3109-40f8-979f-5add276ff64b">
      <Terms xmlns="http://schemas.microsoft.com/office/infopath/2007/PartnerControls"/>
    </c2e42a5b42024328b12a942358616b76>
    <i2b8d92c922f44369b3c371567339a7a xmlns="8f2be572-c378-4eac-901e-5d16dcfbfa25">
      <Terms xmlns="http://schemas.microsoft.com/office/infopath/2007/PartnerControls">
        <TermInfo xmlns="http://schemas.microsoft.com/office/infopath/2007/PartnerControls">
          <TermName xmlns="http://schemas.microsoft.com/office/infopath/2007/PartnerControls">Dishwasher detergents for professional use (080)</TermName>
          <TermId xmlns="http://schemas.microsoft.com/office/infopath/2007/PartnerControls">19ea27fe-b17f-46b8-84ab-0ba9e4d893cd</TermId>
        </TermInfo>
      </Terms>
    </i2b8d92c922f44369b3c371567339a7a>
  </documentManagement>
</p:properties>
</file>

<file path=customXml/item2.xml><?xml version="1.0" encoding="utf-8"?>
<ct:contentTypeSchema xmlns:ct="http://schemas.microsoft.com/office/2006/metadata/contentType" xmlns:ma="http://schemas.microsoft.com/office/2006/metadata/properties/metaAttributes" ct:_="" ma:_="" ma:contentTypeName="Working document 080" ma:contentTypeID="0x010100FF302D32AEA5824596CCBC8ECE5F2ADD00F45A2DE81432B445BBB23F08E3253F45004DD5748DAA1D1C45BF1A893BE6D92B9A" ma:contentTypeVersion="8" ma:contentTypeDescription="Working document for product group 080." ma:contentTypeScope="" ma:versionID="c7fafb279d60371073c55f2a06ed3fa9">
  <xsd:schema xmlns:xsd="http://www.w3.org/2001/XMLSchema" xmlns:xs="http://www.w3.org/2001/XMLSchema" xmlns:p="http://schemas.microsoft.com/office/2006/metadata/properties" xmlns:ns2="8f2be572-c378-4eac-901e-5d16dcfbfa25" xmlns:ns3="41103913-3109-40f8-979f-5add276ff64b" targetNamespace="http://schemas.microsoft.com/office/2006/metadata/properties" ma:root="true" ma:fieldsID="c5251ff442c6cf7e69d6d0da856e424c" ns2:_="" ns3:_="">
    <xsd:import namespace="8f2be572-c378-4eac-901e-5d16dcfbfa25"/>
    <xsd:import namespace="41103913-3109-40f8-979f-5add276ff64b"/>
    <xsd:element name="properties">
      <xsd:complexType>
        <xsd:sequence>
          <xsd:element name="documentManagement">
            <xsd:complexType>
              <xsd:all>
                <xsd:element ref="ns3:d6a12a92581e42f5ab2fd8eb0ab6a7b6" minOccurs="0"/>
                <xsd:element ref="ns3:TaxCatchAll" minOccurs="0"/>
                <xsd:element ref="ns3:TaxCatchAllLabel" minOccurs="0"/>
                <xsd:element ref="ns3:c2e42a5b42024328b12a942358616b76" minOccurs="0"/>
                <xsd:element ref="ns3:e875f6ca30b049e69b92ab6fd30ccc7e" minOccurs="0"/>
                <xsd:element ref="ns3:c4b301cb5ca34a2ba48041ad05b451b7" minOccurs="0"/>
                <xsd:element ref="ns3:h73de529d8fa4f4a9ad28df5dcd62b30" minOccurs="0"/>
                <xsd:element ref="ns2:i2b8d92c922f44369b3c371567339a7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be572-c378-4eac-901e-5d16dcfbfa25" elementFormDefault="qualified">
    <xsd:import namespace="http://schemas.microsoft.com/office/2006/documentManagement/types"/>
    <xsd:import namespace="http://schemas.microsoft.com/office/infopath/2007/PartnerControls"/>
    <xsd:element name="i2b8d92c922f44369b3c371567339a7a" ma:index="20" nillable="true" ma:taxonomy="true" ma:internalName="i2b8d92c922f44369b3c371567339a7a" ma:taxonomyFieldName="Product_x0020_group_x0020_001" ma:displayName="Product group 080" ma:readOnly="false" ma:default="122;#Dishwasher detergents for professional use (080)|19ea27fe-b17f-46b8-84ab-0ba9e4d893cd"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d6a12a92581e42f5ab2fd8eb0ab6a7b6" ma:index="8"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da9cfa1-d5da-4247-bb2b-2cd2485844b3}" ma:internalName="TaxCatchAllLabel" ma:readOnly="true" ma:showField="CatchAllDataLabel"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2" nillable="true" ma:taxonomy="true" ma:internalName="c2e42a5b42024328b12a942358616b76" ma:taxonomyFieldName="Document_x0020_status1" ma:displayName="Document status" ma:indexed="true" ma:default="" ma:fieldId="{c2e42a5b-4202-4328-b12a-942358616b76}" ma:sspId="f8d1aa78-2b68-45f3-8ba3-d749604b5417"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4" nillable="true" ma:taxonomy="true" ma:internalName="e875f6ca30b049e69b92ab6fd30ccc7e" ma:taxonomyFieldName="Gen0"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6" nillable="true" ma:taxonomy="true" ma:internalName="c4b301cb5ca34a2ba48041ad05b451b7" ma:taxonomyFieldName="Ver0" ma:displayName="Crit Ver" ma:default="" ma:fieldId="{c4b301cb-5ca3-4a2b-a480-41ad05b451b7}" ma:sspId="f8d1aa78-2b68-45f3-8ba3-d749604b5417"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18" nillable="true" ma:taxonomy="true" ma:internalName="h73de529d8fa4f4a9ad28df5dcd62b30" ma:taxonomyFieldName="Year2" ma:displayName="Year" ma:default="" ma:fieldId="{173de529-d8fa-4f4a-9ad2-8df5dcd62b30}" ma:sspId="f8d1aa78-2b68-45f3-8ba3-d749604b5417" ma:termSetId="92c1f776-cdb1-42e3-8440-ec0091d1ca2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f8d1aa78-2b68-45f3-8ba3-d749604b5417" ContentTypeId="0x010100FF302D32AEA5824596CCBC8ECE5F2ADD"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12BBC9-B542-4D09-93F3-F962B82F1302}">
  <ds:schemaRefs>
    <ds:schemaRef ds:uri="http://purl.org/dc/terms/"/>
    <ds:schemaRef ds:uri="http://www.w3.org/XML/1998/namespac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8f2be572-c378-4eac-901e-5d16dcfbfa25"/>
    <ds:schemaRef ds:uri="http://schemas.microsoft.com/office/infopath/2007/PartnerControls"/>
    <ds:schemaRef ds:uri="41103913-3109-40f8-979f-5add276ff64b"/>
    <ds:schemaRef ds:uri="http://purl.org/dc/dcmitype/"/>
  </ds:schemaRefs>
</ds:datastoreItem>
</file>

<file path=customXml/itemProps2.xml><?xml version="1.0" encoding="utf-8"?>
<ds:datastoreItem xmlns:ds="http://schemas.openxmlformats.org/officeDocument/2006/customXml" ds:itemID="{5439D6E8-1B39-400A-8C7C-DB5D8D5F4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be572-c378-4eac-901e-5d16dcfbfa25"/>
    <ds:schemaRef ds:uri="41103913-3109-40f8-979f-5add276ff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78EF3B-E79C-4AA7-9D1D-F88A09275B60}">
  <ds:schemaRefs>
    <ds:schemaRef ds:uri="Microsoft.SharePoint.Taxonomy.ContentTypeSync"/>
  </ds:schemaRefs>
</ds:datastoreItem>
</file>

<file path=customXml/itemProps4.xml><?xml version="1.0" encoding="utf-8"?>
<ds:datastoreItem xmlns:ds="http://schemas.openxmlformats.org/officeDocument/2006/customXml" ds:itemID="{B1ADF089-789D-4FAE-85CD-AE7ED44752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2</vt:i4>
      </vt:variant>
    </vt:vector>
  </HeadingPairs>
  <TitlesOfParts>
    <vt:vector size="6" baseType="lpstr">
      <vt:lpstr>How to use the sheets</vt:lpstr>
      <vt:lpstr>Formula</vt:lpstr>
      <vt:lpstr>CDV &amp; Degradability 2016</vt:lpstr>
      <vt:lpstr>DID-list 2016</vt:lpstr>
      <vt:lpstr>'CDV &amp; Degradability 2016'!Utskriftsområde</vt:lpstr>
      <vt:lpstr>'DID-list 2016'!Utskriftstitler</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Nordic Ecolabelling</dc:creator>
  <cp:lastModifiedBy>Arne Godal</cp:lastModifiedBy>
  <cp:lastPrinted>2021-10-07T06:04:24Z</cp:lastPrinted>
  <dcterms:created xsi:type="dcterms:W3CDTF">2004-11-15T09:06:09Z</dcterms:created>
  <dcterms:modified xsi:type="dcterms:W3CDTF">2021-11-04T07:03:14Z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0x010100FF302D32AEA5824596CCBC8ECE5F2ADD00F45A2DE81432B445BBB23F08E3253F45004DD5748DAA1D1C45BF1A893BE6D92B9A</vt:lpwstr>
  </property>
  <property fmtid="{D5CDD505-2E9C-101B-9397-08002B2CF9AE}" pid="3" name="Ver0">
    <vt:lpwstr/>
  </property>
  <property fmtid="{D5CDD505-2E9C-101B-9397-08002B2CF9AE}" pid="4" name="Gen0">
    <vt:lpwstr>173;#6|e3cae5d0-9e21-40b6-8df8-d7929b3adbca</vt:lpwstr>
  </property>
  <property fmtid="{D5CDD505-2E9C-101B-9397-08002B2CF9AE}" pid="5" name="Year2">
    <vt:lpwstr/>
  </property>
  <property fmtid="{D5CDD505-2E9C-101B-9397-08002B2CF9AE}" pid="6" name="Document Type">
    <vt:lpwstr>287;#Calculation sheet|8d9e94c2-df09-48f3-b059-a1a0a5090d21</vt:lpwstr>
  </property>
  <property fmtid="{D5CDD505-2E9C-101B-9397-08002B2CF9AE}" pid="7" name="Product group 001">
    <vt:lpwstr>122;#Dishwasher detergents for professional use (080)|19ea27fe-b17f-46b8-84ab-0ba9e4d893cd</vt:lpwstr>
  </property>
  <property fmtid="{D5CDD505-2E9C-101B-9397-08002B2CF9AE}" pid="8" name="Document status1">
    <vt:lpwstr/>
  </property>
</Properties>
</file>